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Inv\Articulos\Irrigating living walls\Ensayo evolucion fytotextiles casa de Antonio\"/>
    </mc:Choice>
  </mc:AlternateContent>
  <xr:revisionPtr revIDLastSave="0" documentId="13_ncr:1_{9DDCEBD7-5D8C-49A2-B7E6-8CF3EF183774}" xr6:coauthVersionLast="41" xr6:coauthVersionMax="41" xr10:uidLastSave="{00000000-0000-0000-0000-000000000000}"/>
  <bookViews>
    <workbookView xWindow="-23148" yWindow="-108" windowWidth="23256" windowHeight="13176" activeTab="1" xr2:uid="{00000000-000D-0000-FFFF-FFFF00000000}"/>
  </bookViews>
  <sheets>
    <sheet name="Datos" sheetId="1" r:id="rId1"/>
    <sheet name="Media" sheetId="2" r:id="rId2"/>
    <sheet name="Grafica Secado Medio Módulos" sheetId="3" r:id="rId3"/>
    <sheet name="Graf. % Cont.Humeda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2" l="1"/>
  <c r="E55" i="2" l="1"/>
  <c r="D55" i="2"/>
  <c r="C55" i="2"/>
  <c r="B55" i="2"/>
  <c r="B43" i="2" l="1"/>
  <c r="C43" i="2"/>
  <c r="D43" i="2"/>
  <c r="B44" i="2"/>
  <c r="F44" i="2" s="1"/>
  <c r="G44" i="2" s="1"/>
  <c r="C44" i="2"/>
  <c r="D44" i="2"/>
  <c r="B45" i="2"/>
  <c r="C45" i="2"/>
  <c r="D45" i="2"/>
  <c r="B46" i="2"/>
  <c r="C46" i="2"/>
  <c r="D46" i="2"/>
  <c r="B47" i="2"/>
  <c r="C47" i="2"/>
  <c r="D47" i="2"/>
  <c r="B48" i="2"/>
  <c r="F48" i="2" s="1"/>
  <c r="G48" i="2" s="1"/>
  <c r="C48" i="2"/>
  <c r="D48" i="2"/>
  <c r="B49" i="2"/>
  <c r="C49" i="2"/>
  <c r="D49" i="2"/>
  <c r="B50" i="2"/>
  <c r="C50" i="2"/>
  <c r="D50" i="2"/>
  <c r="B51" i="2"/>
  <c r="C51" i="2"/>
  <c r="D51" i="2"/>
  <c r="D42" i="2"/>
  <c r="C42" i="2"/>
  <c r="B42" i="2"/>
  <c r="A43" i="2"/>
  <c r="A57" i="2" s="1"/>
  <c r="A44" i="2"/>
  <c r="A58" i="2" s="1"/>
  <c r="A45" i="2"/>
  <c r="A59" i="2" s="1"/>
  <c r="A46" i="2"/>
  <c r="A60" i="2" s="1"/>
  <c r="A47" i="2"/>
  <c r="A61" i="2" s="1"/>
  <c r="A48" i="2"/>
  <c r="A62" i="2" s="1"/>
  <c r="A49" i="2"/>
  <c r="A63" i="2" s="1"/>
  <c r="A50" i="2"/>
  <c r="A64" i="2" s="1"/>
  <c r="A51" i="2"/>
  <c r="A42" i="2"/>
  <c r="B30" i="2"/>
  <c r="C30" i="2"/>
  <c r="D30" i="2"/>
  <c r="B31" i="2"/>
  <c r="E31" i="2" s="1"/>
  <c r="C31" i="2"/>
  <c r="D31" i="2"/>
  <c r="B32" i="2"/>
  <c r="C32" i="2"/>
  <c r="D32" i="2"/>
  <c r="B33" i="2"/>
  <c r="C33" i="2"/>
  <c r="D33" i="2"/>
  <c r="B34" i="2"/>
  <c r="C34" i="2"/>
  <c r="D34" i="2"/>
  <c r="B35" i="2"/>
  <c r="F35" i="2" s="1"/>
  <c r="G35" i="2" s="1"/>
  <c r="C35" i="2"/>
  <c r="D35" i="2"/>
  <c r="B36" i="2"/>
  <c r="C36" i="2"/>
  <c r="D36" i="2"/>
  <c r="B37" i="2"/>
  <c r="C37" i="2"/>
  <c r="D37" i="2"/>
  <c r="B38" i="2"/>
  <c r="C38" i="2"/>
  <c r="D38" i="2"/>
  <c r="D29" i="2"/>
  <c r="C29" i="2"/>
  <c r="B29" i="2"/>
  <c r="A30" i="2"/>
  <c r="A31" i="2"/>
  <c r="A32" i="2"/>
  <c r="A33" i="2"/>
  <c r="A34" i="2"/>
  <c r="A35" i="2"/>
  <c r="A36" i="2"/>
  <c r="A37" i="2"/>
  <c r="A38" i="2"/>
  <c r="A29" i="2"/>
  <c r="C24" i="2"/>
  <c r="C23" i="2"/>
  <c r="B17" i="2"/>
  <c r="C17" i="2"/>
  <c r="D17" i="2"/>
  <c r="B18" i="2"/>
  <c r="C18" i="2"/>
  <c r="D18" i="2"/>
  <c r="F18" i="2" s="1"/>
  <c r="G18" i="2" s="1"/>
  <c r="B19" i="2"/>
  <c r="C19" i="2"/>
  <c r="D19" i="2"/>
  <c r="B20" i="2"/>
  <c r="F20" i="2" s="1"/>
  <c r="G20" i="2" s="1"/>
  <c r="C20" i="2"/>
  <c r="D20" i="2"/>
  <c r="B21" i="2"/>
  <c r="C21" i="2"/>
  <c r="D21" i="2"/>
  <c r="B22" i="2"/>
  <c r="C22" i="2"/>
  <c r="D22" i="2"/>
  <c r="B23" i="2"/>
  <c r="D23" i="2"/>
  <c r="B24" i="2"/>
  <c r="D24" i="2"/>
  <c r="E24" i="2" s="1"/>
  <c r="B25" i="2"/>
  <c r="C25" i="2"/>
  <c r="D25" i="2"/>
  <c r="D16" i="2"/>
  <c r="C16" i="2"/>
  <c r="B16" i="2"/>
  <c r="A17" i="2"/>
  <c r="A18" i="2"/>
  <c r="A19" i="2"/>
  <c r="A20" i="2"/>
  <c r="A21" i="2"/>
  <c r="I21" i="2" s="1"/>
  <c r="A22" i="2"/>
  <c r="A23" i="2"/>
  <c r="A24" i="2"/>
  <c r="A25" i="2"/>
  <c r="A16" i="2"/>
  <c r="E17" i="2" l="1"/>
  <c r="E36" i="2"/>
  <c r="F32" i="2"/>
  <c r="G32" i="2" s="1"/>
  <c r="E49" i="2"/>
  <c r="E45" i="2"/>
  <c r="H45" i="2" s="1"/>
  <c r="E58" i="2" s="1"/>
  <c r="E25" i="2"/>
  <c r="F23" i="2"/>
  <c r="G23" i="2" s="1"/>
  <c r="E22" i="2"/>
  <c r="F19" i="2"/>
  <c r="G19" i="2" s="1"/>
  <c r="F29" i="2"/>
  <c r="G29" i="2" s="1"/>
  <c r="E37" i="2"/>
  <c r="F33" i="2"/>
  <c r="G33" i="2" s="1"/>
  <c r="E42" i="2"/>
  <c r="F50" i="2"/>
  <c r="G50" i="2" s="1"/>
  <c r="F46" i="2"/>
  <c r="G46" i="2" s="1"/>
  <c r="M11" i="2"/>
  <c r="N5" i="2"/>
  <c r="E21" i="2"/>
  <c r="E19" i="2"/>
  <c r="F38" i="2"/>
  <c r="G38" i="2" s="1"/>
  <c r="E34" i="2"/>
  <c r="E30" i="2"/>
  <c r="E51" i="2"/>
  <c r="H51" i="2" s="1"/>
  <c r="E64" i="2" s="1"/>
  <c r="E47" i="2"/>
  <c r="H49" i="2"/>
  <c r="E62" i="2" s="1"/>
  <c r="H47" i="2"/>
  <c r="E60" i="2" s="1"/>
  <c r="F22" i="2"/>
  <c r="G22" i="2" s="1"/>
  <c r="F21" i="2"/>
  <c r="G21" i="2" s="1"/>
  <c r="E20" i="2"/>
  <c r="F17" i="2"/>
  <c r="G17" i="2" s="1"/>
  <c r="E29" i="2"/>
  <c r="E38" i="2"/>
  <c r="F37" i="2"/>
  <c r="G37" i="2" s="1"/>
  <c r="F36" i="2"/>
  <c r="G36" i="2" s="1"/>
  <c r="E35" i="2"/>
  <c r="F34" i="2"/>
  <c r="G34" i="2" s="1"/>
  <c r="E33" i="2"/>
  <c r="E32" i="2"/>
  <c r="F31" i="2"/>
  <c r="G31" i="2" s="1"/>
  <c r="I51" i="2"/>
  <c r="F42" i="2"/>
  <c r="G42" i="2" s="1"/>
  <c r="F51" i="2"/>
  <c r="G51" i="2" s="1"/>
  <c r="E50" i="2"/>
  <c r="F49" i="2"/>
  <c r="G49" i="2" s="1"/>
  <c r="E48" i="2"/>
  <c r="F47" i="2"/>
  <c r="G47" i="2" s="1"/>
  <c r="E46" i="2"/>
  <c r="F45" i="2"/>
  <c r="G45" i="2" s="1"/>
  <c r="E44" i="2"/>
  <c r="F43" i="2"/>
  <c r="G43" i="2" s="1"/>
  <c r="E16" i="2"/>
  <c r="I38" i="2"/>
  <c r="F30" i="2"/>
  <c r="G30" i="2" s="1"/>
  <c r="A56" i="2"/>
  <c r="A55" i="2"/>
  <c r="E43" i="2"/>
  <c r="F25" i="2"/>
  <c r="G25" i="2" s="1"/>
  <c r="F24" i="2"/>
  <c r="G24" i="2" s="1"/>
  <c r="E23" i="2"/>
  <c r="E18" i="2"/>
  <c r="F16" i="2"/>
  <c r="G16" i="2" s="1"/>
  <c r="H43" i="2" l="1"/>
  <c r="E56" i="2" s="1"/>
  <c r="E76" i="2"/>
  <c r="E69" i="2"/>
  <c r="O4" i="2"/>
  <c r="H38" i="2"/>
  <c r="D64" i="2" s="1"/>
  <c r="N12" i="2"/>
  <c r="D84" i="2"/>
  <c r="N4" i="2"/>
  <c r="D76" i="2"/>
  <c r="D69" i="2"/>
  <c r="C80" i="2"/>
  <c r="M8" i="2"/>
  <c r="M9" i="2"/>
  <c r="C81" i="2"/>
  <c r="O10" i="2"/>
  <c r="E82" i="2"/>
  <c r="H23" i="2"/>
  <c r="C62" i="2" s="1"/>
  <c r="M10" i="2"/>
  <c r="C82" i="2"/>
  <c r="H22" i="2"/>
  <c r="C61" i="2" s="1"/>
  <c r="M3" i="2"/>
  <c r="C75" i="2"/>
  <c r="C68" i="2"/>
  <c r="H46" i="2"/>
  <c r="E59" i="2" s="1"/>
  <c r="O7" i="2"/>
  <c r="E79" i="2"/>
  <c r="H50" i="2"/>
  <c r="E63" i="2" s="1"/>
  <c r="O11" i="2"/>
  <c r="E83" i="2"/>
  <c r="H35" i="2"/>
  <c r="D61" i="2" s="1"/>
  <c r="N9" i="2"/>
  <c r="D81" i="2"/>
  <c r="H37" i="2"/>
  <c r="D63" i="2" s="1"/>
  <c r="D68" i="2"/>
  <c r="N3" i="2"/>
  <c r="D75" i="2"/>
  <c r="N8" i="2"/>
  <c r="D80" i="2"/>
  <c r="D77" i="2"/>
  <c r="N11" i="2"/>
  <c r="D83" i="2"/>
  <c r="H32" i="2"/>
  <c r="D58" i="2" s="1"/>
  <c r="D78" i="2"/>
  <c r="N6" i="2"/>
  <c r="E80" i="2"/>
  <c r="O8" i="2"/>
  <c r="C84" i="2"/>
  <c r="M12" i="2"/>
  <c r="D82" i="2"/>
  <c r="N10" i="2"/>
  <c r="H18" i="2"/>
  <c r="C57" i="2" s="1"/>
  <c r="C77" i="2"/>
  <c r="M5" i="2"/>
  <c r="H44" i="2"/>
  <c r="E57" i="2" s="1"/>
  <c r="O5" i="2"/>
  <c r="E77" i="2"/>
  <c r="H48" i="2"/>
  <c r="E61" i="2" s="1"/>
  <c r="O9" i="2"/>
  <c r="E81" i="2"/>
  <c r="H33" i="2"/>
  <c r="D59" i="2" s="1"/>
  <c r="N7" i="2"/>
  <c r="D79" i="2"/>
  <c r="M7" i="2"/>
  <c r="C79" i="2"/>
  <c r="E84" i="2"/>
  <c r="O12" i="2"/>
  <c r="C78" i="2"/>
  <c r="M6" i="2"/>
  <c r="C83" i="2"/>
  <c r="E68" i="2"/>
  <c r="O3" i="2"/>
  <c r="E75" i="2"/>
  <c r="O6" i="2"/>
  <c r="E78" i="2"/>
  <c r="C76" i="2"/>
  <c r="M4" i="2"/>
  <c r="C69" i="2"/>
  <c r="H20" i="2"/>
  <c r="C59" i="2" s="1"/>
  <c r="H25" i="2"/>
  <c r="C64" i="2" s="1"/>
  <c r="H34" i="2"/>
  <c r="D60" i="2" s="1"/>
  <c r="H17" i="2"/>
  <c r="C56" i="2" s="1"/>
  <c r="H21" i="2"/>
  <c r="C60" i="2" s="1"/>
  <c r="H31" i="2"/>
  <c r="D57" i="2" s="1"/>
  <c r="H24" i="2"/>
  <c r="C63" i="2" s="1"/>
  <c r="H30" i="2"/>
  <c r="D56" i="2" s="1"/>
  <c r="H36" i="2"/>
  <c r="D62" i="2" s="1"/>
  <c r="H19" i="2"/>
  <c r="C58" i="2" s="1"/>
  <c r="B4" i="2"/>
  <c r="C4" i="2"/>
  <c r="D4" i="2"/>
  <c r="B5" i="2"/>
  <c r="C5" i="2"/>
  <c r="D5" i="2"/>
  <c r="B6" i="2"/>
  <c r="F6" i="2" s="1"/>
  <c r="G6" i="2" s="1"/>
  <c r="C6" i="2"/>
  <c r="D6" i="2"/>
  <c r="B7" i="2"/>
  <c r="C7" i="2"/>
  <c r="D7" i="2"/>
  <c r="B8" i="2"/>
  <c r="C8" i="2"/>
  <c r="D8" i="2"/>
  <c r="B9" i="2"/>
  <c r="F9" i="2" s="1"/>
  <c r="G9" i="2" s="1"/>
  <c r="C9" i="2"/>
  <c r="D9" i="2"/>
  <c r="B10" i="2"/>
  <c r="F10" i="2" s="1"/>
  <c r="G10" i="2" s="1"/>
  <c r="C10" i="2"/>
  <c r="D10" i="2"/>
  <c r="B11" i="2"/>
  <c r="C11" i="2"/>
  <c r="D11" i="2"/>
  <c r="B12" i="2"/>
  <c r="C12" i="2"/>
  <c r="D12" i="2"/>
  <c r="D3" i="2"/>
  <c r="C3" i="2"/>
  <c r="B3" i="2"/>
  <c r="A7" i="2"/>
  <c r="K7" i="2" s="1"/>
  <c r="A8" i="2"/>
  <c r="K8" i="2" s="1"/>
  <c r="A9" i="2"/>
  <c r="K9" i="2" s="1"/>
  <c r="A10" i="2"/>
  <c r="K10" i="2" s="1"/>
  <c r="A11" i="2"/>
  <c r="K11" i="2" s="1"/>
  <c r="A12" i="2"/>
  <c r="K12" i="2" s="1"/>
  <c r="A4" i="2"/>
  <c r="K4" i="2" s="1"/>
  <c r="A5" i="2"/>
  <c r="K5" i="2" s="1"/>
  <c r="A6" i="2"/>
  <c r="K6" i="2" s="1"/>
  <c r="A3" i="2"/>
  <c r="AR6" i="1"/>
  <c r="AU14" i="1"/>
  <c r="AU6" i="1"/>
  <c r="AU7" i="1"/>
  <c r="AU8" i="1"/>
  <c r="AU9" i="1"/>
  <c r="AU10" i="1"/>
  <c r="AU11" i="1"/>
  <c r="AU12" i="1"/>
  <c r="AU13" i="1"/>
  <c r="AT6" i="1"/>
  <c r="AT7" i="1"/>
  <c r="AT8" i="1"/>
  <c r="AT9" i="1"/>
  <c r="AT10" i="1"/>
  <c r="AT11" i="1"/>
  <c r="AT12" i="1"/>
  <c r="AT13" i="1"/>
  <c r="AT14" i="1"/>
  <c r="AS6" i="1"/>
  <c r="AS7" i="1"/>
  <c r="AS8" i="1"/>
  <c r="AS9" i="1"/>
  <c r="AS10" i="1"/>
  <c r="AS11" i="1"/>
  <c r="AS12" i="1"/>
  <c r="AS13" i="1"/>
  <c r="AS14" i="1"/>
  <c r="AR7" i="1"/>
  <c r="AR8" i="1"/>
  <c r="AR9" i="1"/>
  <c r="AR10" i="1"/>
  <c r="AR11" i="1"/>
  <c r="AR12" i="1"/>
  <c r="AR13" i="1"/>
  <c r="AR14" i="1"/>
  <c r="F3" i="2" l="1"/>
  <c r="G3" i="2" s="1"/>
  <c r="F11" i="2"/>
  <c r="G11" i="2" s="1"/>
  <c r="F7" i="2"/>
  <c r="G7" i="2" s="1"/>
  <c r="C70" i="2"/>
  <c r="C71" i="2" s="1"/>
  <c r="E70" i="2"/>
  <c r="E71" i="2" s="1"/>
  <c r="F12" i="2"/>
  <c r="G12" i="2" s="1"/>
  <c r="F8" i="2"/>
  <c r="G8" i="2" s="1"/>
  <c r="F4" i="2"/>
  <c r="G4" i="2" s="1"/>
  <c r="D70" i="2"/>
  <c r="D71" i="2" s="1"/>
  <c r="A75" i="2"/>
  <c r="K3" i="2"/>
  <c r="F5" i="2"/>
  <c r="G5" i="2" s="1"/>
  <c r="I9" i="2"/>
  <c r="E12" i="2"/>
  <c r="E10" i="2"/>
  <c r="E8" i="2"/>
  <c r="E6" i="2"/>
  <c r="E4" i="2"/>
  <c r="E3" i="2"/>
  <c r="E11" i="2"/>
  <c r="E9" i="2"/>
  <c r="E7" i="2"/>
  <c r="E5" i="2"/>
  <c r="H11" i="2" l="1"/>
  <c r="B63" i="2" s="1"/>
  <c r="B83" i="2"/>
  <c r="L11" i="2"/>
  <c r="B80" i="2"/>
  <c r="L8" i="2"/>
  <c r="H5" i="2"/>
  <c r="B57" i="2" s="1"/>
  <c r="L5" i="2"/>
  <c r="B77" i="2"/>
  <c r="B68" i="2"/>
  <c r="L3" i="2"/>
  <c r="B75" i="2"/>
  <c r="B82" i="2"/>
  <c r="L10" i="2"/>
  <c r="H7" i="2"/>
  <c r="B59" i="2" s="1"/>
  <c r="B79" i="2"/>
  <c r="L7" i="2"/>
  <c r="L4" i="2"/>
  <c r="B76" i="2"/>
  <c r="B69" i="2"/>
  <c r="B70" i="2" s="1"/>
  <c r="B71" i="2" s="1"/>
  <c r="L12" i="2"/>
  <c r="B84" i="2"/>
  <c r="H9" i="2"/>
  <c r="B61" i="2" s="1"/>
  <c r="L9" i="2"/>
  <c r="B81" i="2"/>
  <c r="B78" i="2"/>
  <c r="L6" i="2"/>
  <c r="H4" i="2"/>
  <c r="B56" i="2" s="1"/>
  <c r="H8" i="2"/>
  <c r="B60" i="2" s="1"/>
  <c r="H12" i="2"/>
  <c r="B64" i="2" s="1"/>
  <c r="H6" i="2"/>
  <c r="B58" i="2" s="1"/>
  <c r="H10" i="2"/>
  <c r="B62" i="2" s="1"/>
  <c r="Q12" i="2" l="1"/>
  <c r="R12" i="2"/>
  <c r="P12" i="2"/>
  <c r="Q7" i="2"/>
  <c r="R7" i="2"/>
  <c r="P7" i="2"/>
  <c r="R9" i="2"/>
  <c r="Q9" i="2"/>
  <c r="P9" i="2"/>
  <c r="Q5" i="2"/>
  <c r="R5" i="2"/>
  <c r="P5" i="2"/>
  <c r="P11" i="2"/>
  <c r="Q11" i="2"/>
  <c r="R11" i="2"/>
  <c r="P6" i="2"/>
  <c r="Q6" i="2"/>
  <c r="R6" i="2"/>
  <c r="P3" i="2"/>
  <c r="Q3" i="2"/>
  <c r="R3" i="2"/>
  <c r="P4" i="2"/>
  <c r="Q4" i="2"/>
  <c r="Q13" i="2" s="1"/>
  <c r="R4" i="2"/>
  <c r="Q10" i="2"/>
  <c r="R10" i="2"/>
  <c r="P10" i="2"/>
  <c r="P8" i="2"/>
  <c r="R8" i="2"/>
  <c r="Q8" i="2"/>
  <c r="I56" i="2"/>
  <c r="G56" i="2"/>
  <c r="H56" i="2"/>
  <c r="R13" i="2" l="1"/>
  <c r="P13" i="2"/>
</calcChain>
</file>

<file path=xl/sharedStrings.xml><?xml version="1.0" encoding="utf-8"?>
<sst xmlns="http://schemas.openxmlformats.org/spreadsheetml/2006/main" count="136" uniqueCount="60">
  <si>
    <t>Módulo 1 (Estándar)</t>
  </si>
  <si>
    <t>Módulo 3 (water)</t>
  </si>
  <si>
    <t>Módulo 4 (gel)</t>
  </si>
  <si>
    <t>Hora</t>
  </si>
  <si>
    <t>Observaciones</t>
  </si>
  <si>
    <t>Seco</t>
  </si>
  <si>
    <t>Peso (kg)</t>
  </si>
  <si>
    <t>Saturado de agua tras 10 minutos de escurrimiento</t>
  </si>
  <si>
    <t>Módulo 2 (Geotextil 2)</t>
  </si>
  <si>
    <t>Ensayo de secado nº 1 (23 Septiembre 2016)</t>
  </si>
  <si>
    <t>Ensayo de secado nº 2 (24 Septiembre 2016)</t>
  </si>
  <si>
    <t>Ensayo de secado nº 3 (25 septiembre de 2016)</t>
  </si>
  <si>
    <t>Tiempo (min)</t>
  </si>
  <si>
    <t>Tiempo min</t>
  </si>
  <si>
    <t>Módulo 1</t>
  </si>
  <si>
    <t>Módulo 2</t>
  </si>
  <si>
    <t>Módulo 3</t>
  </si>
  <si>
    <t>Módulo 4</t>
  </si>
  <si>
    <t>Ensayo 1</t>
  </si>
  <si>
    <t>Ensayo 2</t>
  </si>
  <si>
    <t>Ensayo 3</t>
  </si>
  <si>
    <t>Media</t>
  </si>
  <si>
    <t>Desv. St.</t>
  </si>
  <si>
    <t>Error</t>
  </si>
  <si>
    <t>Agua retenida (l/m2)</t>
  </si>
  <si>
    <t>Agua Retenida</t>
  </si>
  <si>
    <t>Mod.1</t>
  </si>
  <si>
    <t>Mod.2</t>
  </si>
  <si>
    <t>Mod.3</t>
  </si>
  <si>
    <t>Mod.4</t>
  </si>
  <si>
    <t>St.&amp;2</t>
  </si>
  <si>
    <t>St.&amp;4</t>
  </si>
  <si>
    <t>St.&amp;3</t>
  </si>
  <si>
    <t>% Incremento de retención respecto al estandar</t>
  </si>
  <si>
    <t>% Cont</t>
  </si>
  <si>
    <t>Mod. 1</t>
  </si>
  <si>
    <t>Mod. 3</t>
  </si>
  <si>
    <t>Mod. 2</t>
  </si>
  <si>
    <t>% Contenido Humedad</t>
  </si>
  <si>
    <t>% Cont. Humedad en tiempo</t>
  </si>
  <si>
    <t>Peso en Mojado (Ww)</t>
  </si>
  <si>
    <t>Peso en Seco (Wd)</t>
  </si>
  <si>
    <t>Diferencia (Ww-Wd)</t>
  </si>
  <si>
    <t>Fitotextil 1</t>
  </si>
  <si>
    <t>Fitotextil 2</t>
  </si>
  <si>
    <t>Fitotextil 3</t>
  </si>
  <si>
    <t>Fitotextil 4</t>
  </si>
  <si>
    <t>Incremento de retención de agua en el tiempo</t>
  </si>
  <si>
    <t>FS</t>
  </si>
  <si>
    <t>F+NG+WF</t>
  </si>
  <si>
    <t>F+NG</t>
  </si>
  <si>
    <t>F+NG+Aq</t>
  </si>
  <si>
    <t>FS&amp;F+NG</t>
  </si>
  <si>
    <t>Promedio</t>
  </si>
  <si>
    <t>FS&amp;F+NG+Aq</t>
  </si>
  <si>
    <t>FS&amp;F+NG+WF</t>
  </si>
  <si>
    <t>Fytotextile 1</t>
  </si>
  <si>
    <t>Fytotextile 2</t>
  </si>
  <si>
    <t>Fytotextile 3</t>
  </si>
  <si>
    <t>Fytotextile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</si>
</sst>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Border="1"/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/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Ensayo</a:t>
            </a:r>
            <a:r>
              <a:rPr lang="es-ES" baseline="0"/>
              <a:t> de secado de modulos nº 1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Datos!$A$3</c:f>
              <c:strCache>
                <c:ptCount val="1"/>
                <c:pt idx="0">
                  <c:v>Módulo 1 (Estándar)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Datos!$A$5:$A$14</c:f>
              <c:numCache>
                <c:formatCode>h:mm</c:formatCode>
                <c:ptCount val="10"/>
                <c:pt idx="0">
                  <c:v>0.375</c:v>
                </c:pt>
                <c:pt idx="1">
                  <c:v>0.41666666666666669</c:v>
                </c:pt>
                <c:pt idx="2">
                  <c:v>0.46527777777777773</c:v>
                </c:pt>
                <c:pt idx="3">
                  <c:v>0.52083333333333337</c:v>
                </c:pt>
                <c:pt idx="4">
                  <c:v>0.55902777777777779</c:v>
                </c:pt>
                <c:pt idx="5">
                  <c:v>0.60763888888888895</c:v>
                </c:pt>
                <c:pt idx="6">
                  <c:v>0.64930555555555558</c:v>
                </c:pt>
                <c:pt idx="7">
                  <c:v>0.72916666666666663</c:v>
                </c:pt>
                <c:pt idx="8">
                  <c:v>0.8125</c:v>
                </c:pt>
                <c:pt idx="9">
                  <c:v>0.91666666666666663</c:v>
                </c:pt>
              </c:numCache>
            </c:numRef>
          </c:cat>
          <c:val>
            <c:numRef>
              <c:f>Datos!$C$5:$C$14</c:f>
              <c:numCache>
                <c:formatCode>General</c:formatCode>
                <c:ptCount val="10"/>
                <c:pt idx="0">
                  <c:v>2.2999999999999998</c:v>
                </c:pt>
                <c:pt idx="1">
                  <c:v>3.7349999999999999</c:v>
                </c:pt>
                <c:pt idx="2">
                  <c:v>2.9449999999999998</c:v>
                </c:pt>
                <c:pt idx="3">
                  <c:v>2.665</c:v>
                </c:pt>
                <c:pt idx="4">
                  <c:v>2.5</c:v>
                </c:pt>
                <c:pt idx="5">
                  <c:v>2.4249999999999998</c:v>
                </c:pt>
                <c:pt idx="6">
                  <c:v>2.36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D-4663-9762-B21F1C2D6291}"/>
            </c:ext>
          </c:extLst>
        </c:ser>
        <c:ser>
          <c:idx val="1"/>
          <c:order val="1"/>
          <c:tx>
            <c:strRef>
              <c:f>Datos!$D$3</c:f>
              <c:strCache>
                <c:ptCount val="1"/>
                <c:pt idx="0">
                  <c:v>Módulo 2 (Geotextil 2)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Datos!$D$5:$D$14</c:f>
              <c:numCache>
                <c:formatCode>h:mm</c:formatCode>
                <c:ptCount val="10"/>
                <c:pt idx="0">
                  <c:v>0.375</c:v>
                </c:pt>
                <c:pt idx="1">
                  <c:v>0.41666666666666669</c:v>
                </c:pt>
                <c:pt idx="2">
                  <c:v>0.46527777777777773</c:v>
                </c:pt>
                <c:pt idx="3">
                  <c:v>0.52083333333333337</c:v>
                </c:pt>
                <c:pt idx="4">
                  <c:v>0.55902777777777779</c:v>
                </c:pt>
                <c:pt idx="5">
                  <c:v>0.60763888888888895</c:v>
                </c:pt>
                <c:pt idx="6">
                  <c:v>0.64930555555555558</c:v>
                </c:pt>
                <c:pt idx="7">
                  <c:v>0.72916666666666663</c:v>
                </c:pt>
                <c:pt idx="8">
                  <c:v>0.8125</c:v>
                </c:pt>
                <c:pt idx="9">
                  <c:v>0.91666666666666663</c:v>
                </c:pt>
              </c:numCache>
            </c:numRef>
          </c:cat>
          <c:val>
            <c:numRef>
              <c:f>Datos!$F$5:$F$14</c:f>
              <c:numCache>
                <c:formatCode>General</c:formatCode>
                <c:ptCount val="10"/>
                <c:pt idx="0">
                  <c:v>2.4449999999999998</c:v>
                </c:pt>
                <c:pt idx="1">
                  <c:v>4</c:v>
                </c:pt>
                <c:pt idx="2">
                  <c:v>3.0750000000000002</c:v>
                </c:pt>
                <c:pt idx="3">
                  <c:v>2.7650000000000001</c:v>
                </c:pt>
                <c:pt idx="4">
                  <c:v>2.6150000000000002</c:v>
                </c:pt>
                <c:pt idx="5">
                  <c:v>2.5449999999999999</c:v>
                </c:pt>
                <c:pt idx="6">
                  <c:v>2.5</c:v>
                </c:pt>
                <c:pt idx="7">
                  <c:v>2.4449999999999998</c:v>
                </c:pt>
                <c:pt idx="8">
                  <c:v>2.4449999999999998</c:v>
                </c:pt>
                <c:pt idx="9">
                  <c:v>2.4449999999999998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D-4663-9762-B21F1C2D6291}"/>
            </c:ext>
          </c:extLst>
        </c:ser>
        <c:ser>
          <c:idx val="2"/>
          <c:order val="2"/>
          <c:tx>
            <c:strRef>
              <c:f>Datos!$G$3</c:f>
              <c:strCache>
                <c:ptCount val="1"/>
                <c:pt idx="0">
                  <c:v>Módulo 3 (water)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Datos!$G$5:$G$14</c:f>
              <c:numCache>
                <c:formatCode>h:mm</c:formatCode>
                <c:ptCount val="10"/>
                <c:pt idx="0">
                  <c:v>0.375</c:v>
                </c:pt>
                <c:pt idx="1">
                  <c:v>0.41666666666666669</c:v>
                </c:pt>
                <c:pt idx="2">
                  <c:v>0.46527777777777773</c:v>
                </c:pt>
                <c:pt idx="3">
                  <c:v>0.52083333333333337</c:v>
                </c:pt>
                <c:pt idx="4">
                  <c:v>0.55902777777777779</c:v>
                </c:pt>
                <c:pt idx="5">
                  <c:v>0.60763888888888895</c:v>
                </c:pt>
                <c:pt idx="6">
                  <c:v>0.64930555555555558</c:v>
                </c:pt>
                <c:pt idx="7">
                  <c:v>0.72916666666666663</c:v>
                </c:pt>
                <c:pt idx="8">
                  <c:v>0.8125</c:v>
                </c:pt>
                <c:pt idx="9">
                  <c:v>0.91666666666666663</c:v>
                </c:pt>
              </c:numCache>
            </c:numRef>
          </c:cat>
          <c:val>
            <c:numRef>
              <c:f>Datos!$I$5:$I$14</c:f>
              <c:numCache>
                <c:formatCode>General</c:formatCode>
                <c:ptCount val="10"/>
                <c:pt idx="0">
                  <c:v>2.74</c:v>
                </c:pt>
                <c:pt idx="1">
                  <c:v>6.82</c:v>
                </c:pt>
                <c:pt idx="2">
                  <c:v>5.74</c:v>
                </c:pt>
                <c:pt idx="3">
                  <c:v>5.35</c:v>
                </c:pt>
                <c:pt idx="4">
                  <c:v>5.0949999999999998</c:v>
                </c:pt>
                <c:pt idx="5">
                  <c:v>4.7549999999999999</c:v>
                </c:pt>
                <c:pt idx="6">
                  <c:v>4.4749999999999996</c:v>
                </c:pt>
                <c:pt idx="7">
                  <c:v>3.9849999999999999</c:v>
                </c:pt>
                <c:pt idx="8">
                  <c:v>3.75</c:v>
                </c:pt>
                <c:pt idx="9">
                  <c:v>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6D-4663-9762-B21F1C2D6291}"/>
            </c:ext>
          </c:extLst>
        </c:ser>
        <c:ser>
          <c:idx val="3"/>
          <c:order val="3"/>
          <c:tx>
            <c:strRef>
              <c:f>Datos!$J$3</c:f>
              <c:strCache>
                <c:ptCount val="1"/>
                <c:pt idx="0">
                  <c:v>Módulo 4 (gel)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Datos!$J$5:$J$14</c:f>
              <c:numCache>
                <c:formatCode>h:mm</c:formatCode>
                <c:ptCount val="10"/>
                <c:pt idx="0">
                  <c:v>0.375</c:v>
                </c:pt>
                <c:pt idx="1">
                  <c:v>0.41666666666666669</c:v>
                </c:pt>
                <c:pt idx="2">
                  <c:v>0.46527777777777773</c:v>
                </c:pt>
                <c:pt idx="3">
                  <c:v>0.52083333333333337</c:v>
                </c:pt>
                <c:pt idx="4">
                  <c:v>0.55902777777777779</c:v>
                </c:pt>
                <c:pt idx="5">
                  <c:v>0.60763888888888895</c:v>
                </c:pt>
                <c:pt idx="6">
                  <c:v>0.64930555555555558</c:v>
                </c:pt>
                <c:pt idx="7">
                  <c:v>0.72916666666666663</c:v>
                </c:pt>
                <c:pt idx="8">
                  <c:v>0.8125</c:v>
                </c:pt>
                <c:pt idx="9">
                  <c:v>0.91666666666666663</c:v>
                </c:pt>
              </c:numCache>
            </c:numRef>
          </c:cat>
          <c:val>
            <c:numRef>
              <c:f>Datos!$L$5:$L$14</c:f>
              <c:numCache>
                <c:formatCode>General</c:formatCode>
                <c:ptCount val="10"/>
                <c:pt idx="0">
                  <c:v>3.1549999999999998</c:v>
                </c:pt>
                <c:pt idx="1">
                  <c:v>11.17</c:v>
                </c:pt>
                <c:pt idx="2">
                  <c:v>9.77</c:v>
                </c:pt>
                <c:pt idx="3">
                  <c:v>9.3249999999999993</c:v>
                </c:pt>
                <c:pt idx="4">
                  <c:v>8.9649999999999999</c:v>
                </c:pt>
                <c:pt idx="5">
                  <c:v>8.59</c:v>
                </c:pt>
                <c:pt idx="6">
                  <c:v>8.2949999999999999</c:v>
                </c:pt>
                <c:pt idx="7">
                  <c:v>7.7850000000000001</c:v>
                </c:pt>
                <c:pt idx="8">
                  <c:v>7.5250000000000004</c:v>
                </c:pt>
                <c:pt idx="9">
                  <c:v>7.2949999999999999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6D-4663-9762-B21F1C2D6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514336"/>
        <c:axId val="1725514752"/>
      </c:lineChart>
      <c:catAx>
        <c:axId val="172551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Hora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5514752"/>
        <c:crosses val="autoZero"/>
        <c:auto val="1"/>
        <c:lblAlgn val="ctr"/>
        <c:lblOffset val="100"/>
        <c:noMultiLvlLbl val="1"/>
      </c:catAx>
      <c:valAx>
        <c:axId val="172551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Peso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551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Ensayo</a:t>
            </a:r>
            <a:r>
              <a:rPr lang="es-ES" baseline="0"/>
              <a:t> de secado de modulos nº 1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Datos!$A$3</c:f>
              <c:strCache>
                <c:ptCount val="1"/>
                <c:pt idx="0">
                  <c:v>Módulo 1 (Estándar)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Datos!$B$5:$B$14</c:f>
              <c:numCache>
                <c:formatCode>0</c:formatCode>
                <c:ptCount val="10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  <c:pt idx="9">
                  <c:v>780</c:v>
                </c:pt>
              </c:numCache>
            </c:numRef>
          </c:xVal>
          <c:yVal>
            <c:numRef>
              <c:f>Datos!$C$5:$C$14</c:f>
              <c:numCache>
                <c:formatCode>General</c:formatCode>
                <c:ptCount val="10"/>
                <c:pt idx="0">
                  <c:v>2.2999999999999998</c:v>
                </c:pt>
                <c:pt idx="1">
                  <c:v>3.7349999999999999</c:v>
                </c:pt>
                <c:pt idx="2">
                  <c:v>2.9449999999999998</c:v>
                </c:pt>
                <c:pt idx="3">
                  <c:v>2.665</c:v>
                </c:pt>
                <c:pt idx="4">
                  <c:v>2.5</c:v>
                </c:pt>
                <c:pt idx="5">
                  <c:v>2.4249999999999998</c:v>
                </c:pt>
                <c:pt idx="6">
                  <c:v>2.36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2-40D7-B0D4-48BFF4DDF92A}"/>
            </c:ext>
          </c:extLst>
        </c:ser>
        <c:ser>
          <c:idx val="1"/>
          <c:order val="1"/>
          <c:tx>
            <c:strRef>
              <c:f>Datos!$D$3</c:f>
              <c:strCache>
                <c:ptCount val="1"/>
                <c:pt idx="0">
                  <c:v>Módulo 2 (Geotextil 2)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Datos!$E$5:$E$14</c:f>
              <c:numCache>
                <c:formatCode>0</c:formatCode>
                <c:ptCount val="10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  <c:pt idx="9">
                  <c:v>780</c:v>
                </c:pt>
              </c:numCache>
            </c:numRef>
          </c:xVal>
          <c:yVal>
            <c:numRef>
              <c:f>Datos!$F$5:$F$14</c:f>
              <c:numCache>
                <c:formatCode>General</c:formatCode>
                <c:ptCount val="10"/>
                <c:pt idx="0">
                  <c:v>2.4449999999999998</c:v>
                </c:pt>
                <c:pt idx="1">
                  <c:v>4</c:v>
                </c:pt>
                <c:pt idx="2">
                  <c:v>3.0750000000000002</c:v>
                </c:pt>
                <c:pt idx="3">
                  <c:v>2.7650000000000001</c:v>
                </c:pt>
                <c:pt idx="4">
                  <c:v>2.6150000000000002</c:v>
                </c:pt>
                <c:pt idx="5">
                  <c:v>2.5449999999999999</c:v>
                </c:pt>
                <c:pt idx="6">
                  <c:v>2.5</c:v>
                </c:pt>
                <c:pt idx="7">
                  <c:v>2.4449999999999998</c:v>
                </c:pt>
                <c:pt idx="8">
                  <c:v>2.4449999999999998</c:v>
                </c:pt>
                <c:pt idx="9">
                  <c:v>2.4449999999999998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2-40D7-B0D4-48BFF4DDF92A}"/>
            </c:ext>
          </c:extLst>
        </c:ser>
        <c:ser>
          <c:idx val="2"/>
          <c:order val="2"/>
          <c:tx>
            <c:strRef>
              <c:f>Datos!$G$3</c:f>
              <c:strCache>
                <c:ptCount val="1"/>
                <c:pt idx="0">
                  <c:v>Módulo 3 (water)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Datos!$H$5:$H$14</c:f>
              <c:numCache>
                <c:formatCode>0</c:formatCode>
                <c:ptCount val="10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  <c:pt idx="9">
                  <c:v>780</c:v>
                </c:pt>
              </c:numCache>
            </c:numRef>
          </c:xVal>
          <c:yVal>
            <c:numRef>
              <c:f>Datos!$I$5:$I$14</c:f>
              <c:numCache>
                <c:formatCode>General</c:formatCode>
                <c:ptCount val="10"/>
                <c:pt idx="0">
                  <c:v>2.74</c:v>
                </c:pt>
                <c:pt idx="1">
                  <c:v>6.82</c:v>
                </c:pt>
                <c:pt idx="2">
                  <c:v>5.74</c:v>
                </c:pt>
                <c:pt idx="3">
                  <c:v>5.35</c:v>
                </c:pt>
                <c:pt idx="4">
                  <c:v>5.0949999999999998</c:v>
                </c:pt>
                <c:pt idx="5">
                  <c:v>4.7549999999999999</c:v>
                </c:pt>
                <c:pt idx="6">
                  <c:v>4.4749999999999996</c:v>
                </c:pt>
                <c:pt idx="7">
                  <c:v>3.9849999999999999</c:v>
                </c:pt>
                <c:pt idx="8">
                  <c:v>3.75</c:v>
                </c:pt>
                <c:pt idx="9">
                  <c:v>3.55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82-40D7-B0D4-48BFF4DDF92A}"/>
            </c:ext>
          </c:extLst>
        </c:ser>
        <c:ser>
          <c:idx val="3"/>
          <c:order val="3"/>
          <c:tx>
            <c:strRef>
              <c:f>Datos!$J$3</c:f>
              <c:strCache>
                <c:ptCount val="1"/>
                <c:pt idx="0">
                  <c:v>Módulo 4 (gel)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Datos!$K$5:$K$14</c:f>
              <c:numCache>
                <c:formatCode>0</c:formatCode>
                <c:ptCount val="10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  <c:pt idx="9">
                  <c:v>780</c:v>
                </c:pt>
              </c:numCache>
            </c:numRef>
          </c:xVal>
          <c:yVal>
            <c:numRef>
              <c:f>Datos!$L$5:$L$14</c:f>
              <c:numCache>
                <c:formatCode>General</c:formatCode>
                <c:ptCount val="10"/>
                <c:pt idx="0">
                  <c:v>3.1549999999999998</c:v>
                </c:pt>
                <c:pt idx="1">
                  <c:v>11.17</c:v>
                </c:pt>
                <c:pt idx="2">
                  <c:v>9.77</c:v>
                </c:pt>
                <c:pt idx="3">
                  <c:v>9.3249999999999993</c:v>
                </c:pt>
                <c:pt idx="4">
                  <c:v>8.9649999999999999</c:v>
                </c:pt>
                <c:pt idx="5">
                  <c:v>8.59</c:v>
                </c:pt>
                <c:pt idx="6">
                  <c:v>8.2949999999999999</c:v>
                </c:pt>
                <c:pt idx="7">
                  <c:v>7.7850000000000001</c:v>
                </c:pt>
                <c:pt idx="8">
                  <c:v>7.5250000000000004</c:v>
                </c:pt>
                <c:pt idx="9">
                  <c:v>7.2949999999999999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82-40D7-B0D4-48BFF4DDF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514336"/>
        <c:axId val="1725514752"/>
      </c:scatterChart>
      <c:valAx>
        <c:axId val="172551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Tiempo de secado (minutos)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5514752"/>
        <c:crosses val="autoZero"/>
        <c:crossBetween val="midCat"/>
      </c:valAx>
      <c:valAx>
        <c:axId val="172551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Peso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5514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Ensayo</a:t>
            </a:r>
            <a:r>
              <a:rPr lang="es-ES" baseline="0"/>
              <a:t> de secado de modulos nº 1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Datos!$A$3</c:f>
              <c:strCache>
                <c:ptCount val="1"/>
                <c:pt idx="0">
                  <c:v>Módulo 1 (Estándar)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46259128236989699"/>
                  <c:y val="6.12587444341315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Datos!$B$6:$B$14</c:f>
              <c:numCache>
                <c:formatCode>0</c:formatCode>
                <c:ptCount val="9"/>
                <c:pt idx="0">
                  <c:v>60</c:v>
                </c:pt>
                <c:pt idx="1">
                  <c:v>130</c:v>
                </c:pt>
                <c:pt idx="2">
                  <c:v>210</c:v>
                </c:pt>
                <c:pt idx="3">
                  <c:v>265</c:v>
                </c:pt>
                <c:pt idx="4">
                  <c:v>335</c:v>
                </c:pt>
                <c:pt idx="5">
                  <c:v>395</c:v>
                </c:pt>
                <c:pt idx="6">
                  <c:v>510</c:v>
                </c:pt>
                <c:pt idx="7">
                  <c:v>630</c:v>
                </c:pt>
                <c:pt idx="8">
                  <c:v>780</c:v>
                </c:pt>
              </c:numCache>
            </c:numRef>
          </c:xVal>
          <c:yVal>
            <c:numRef>
              <c:f>Datos!$C$6:$C$14</c:f>
              <c:numCache>
                <c:formatCode>General</c:formatCode>
                <c:ptCount val="9"/>
                <c:pt idx="0">
                  <c:v>3.7349999999999999</c:v>
                </c:pt>
                <c:pt idx="1">
                  <c:v>2.9449999999999998</c:v>
                </c:pt>
                <c:pt idx="2">
                  <c:v>2.665</c:v>
                </c:pt>
                <c:pt idx="3">
                  <c:v>2.5</c:v>
                </c:pt>
                <c:pt idx="4">
                  <c:v>2.4249999999999998</c:v>
                </c:pt>
                <c:pt idx="5">
                  <c:v>2.36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8E-462B-A6DA-0744CEA3CE96}"/>
            </c:ext>
          </c:extLst>
        </c:ser>
        <c:ser>
          <c:idx val="1"/>
          <c:order val="1"/>
          <c:tx>
            <c:strRef>
              <c:f>Datos!$D$3</c:f>
              <c:strCache>
                <c:ptCount val="1"/>
                <c:pt idx="0">
                  <c:v>Módulo 2 (Geotextil 2)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42609101398557064"/>
                  <c:y val="-7.65031561319017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Datos!$E$6:$E$14</c:f>
              <c:numCache>
                <c:formatCode>0</c:formatCode>
                <c:ptCount val="9"/>
                <c:pt idx="0">
                  <c:v>60</c:v>
                </c:pt>
                <c:pt idx="1">
                  <c:v>130</c:v>
                </c:pt>
                <c:pt idx="2">
                  <c:v>210</c:v>
                </c:pt>
                <c:pt idx="3">
                  <c:v>265</c:v>
                </c:pt>
                <c:pt idx="4">
                  <c:v>335</c:v>
                </c:pt>
                <c:pt idx="5">
                  <c:v>395</c:v>
                </c:pt>
                <c:pt idx="6">
                  <c:v>510</c:v>
                </c:pt>
                <c:pt idx="7">
                  <c:v>630</c:v>
                </c:pt>
                <c:pt idx="8">
                  <c:v>780</c:v>
                </c:pt>
              </c:numCache>
            </c:numRef>
          </c:xVal>
          <c:yVal>
            <c:numRef>
              <c:f>Datos!$F$6:$F$14</c:f>
              <c:numCache>
                <c:formatCode>General</c:formatCode>
                <c:ptCount val="9"/>
                <c:pt idx="0">
                  <c:v>4</c:v>
                </c:pt>
                <c:pt idx="1">
                  <c:v>3.0750000000000002</c:v>
                </c:pt>
                <c:pt idx="2">
                  <c:v>2.7650000000000001</c:v>
                </c:pt>
                <c:pt idx="3">
                  <c:v>2.6150000000000002</c:v>
                </c:pt>
                <c:pt idx="4">
                  <c:v>2.5449999999999999</c:v>
                </c:pt>
                <c:pt idx="5">
                  <c:v>2.5</c:v>
                </c:pt>
                <c:pt idx="6">
                  <c:v>2.4449999999999998</c:v>
                </c:pt>
                <c:pt idx="7">
                  <c:v>2.4449999999999998</c:v>
                </c:pt>
                <c:pt idx="8">
                  <c:v>2.4449999999999998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8E-462B-A6DA-0744CEA3CE96}"/>
            </c:ext>
          </c:extLst>
        </c:ser>
        <c:ser>
          <c:idx val="2"/>
          <c:order val="2"/>
          <c:tx>
            <c:strRef>
              <c:f>Datos!$G$3</c:f>
              <c:strCache>
                <c:ptCount val="1"/>
                <c:pt idx="0">
                  <c:v>Módulo 3 (water)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5.055954962151462E-2"/>
                  <c:y val="-0.108101234072710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Datos!$H$6:$H$14</c:f>
              <c:numCache>
                <c:formatCode>0</c:formatCode>
                <c:ptCount val="9"/>
                <c:pt idx="0">
                  <c:v>60</c:v>
                </c:pt>
                <c:pt idx="1">
                  <c:v>130</c:v>
                </c:pt>
                <c:pt idx="2">
                  <c:v>210</c:v>
                </c:pt>
                <c:pt idx="3">
                  <c:v>265</c:v>
                </c:pt>
                <c:pt idx="4">
                  <c:v>335</c:v>
                </c:pt>
                <c:pt idx="5">
                  <c:v>395</c:v>
                </c:pt>
                <c:pt idx="6">
                  <c:v>510</c:v>
                </c:pt>
                <c:pt idx="7">
                  <c:v>630</c:v>
                </c:pt>
                <c:pt idx="8">
                  <c:v>780</c:v>
                </c:pt>
              </c:numCache>
            </c:numRef>
          </c:xVal>
          <c:yVal>
            <c:numRef>
              <c:f>Datos!$I$6:$I$14</c:f>
              <c:numCache>
                <c:formatCode>General</c:formatCode>
                <c:ptCount val="9"/>
                <c:pt idx="0">
                  <c:v>6.82</c:v>
                </c:pt>
                <c:pt idx="1">
                  <c:v>5.74</c:v>
                </c:pt>
                <c:pt idx="2">
                  <c:v>5.35</c:v>
                </c:pt>
                <c:pt idx="3">
                  <c:v>5.0949999999999998</c:v>
                </c:pt>
                <c:pt idx="4">
                  <c:v>4.7549999999999999</c:v>
                </c:pt>
                <c:pt idx="5">
                  <c:v>4.4749999999999996</c:v>
                </c:pt>
                <c:pt idx="6">
                  <c:v>3.9849999999999999</c:v>
                </c:pt>
                <c:pt idx="7">
                  <c:v>3.75</c:v>
                </c:pt>
                <c:pt idx="8">
                  <c:v>3.55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8E-462B-A6DA-0744CEA3CE96}"/>
            </c:ext>
          </c:extLst>
        </c:ser>
        <c:ser>
          <c:idx val="3"/>
          <c:order val="3"/>
          <c:tx>
            <c:strRef>
              <c:f>Datos!$J$3</c:f>
              <c:strCache>
                <c:ptCount val="1"/>
                <c:pt idx="0">
                  <c:v>Módulo 4 (gel)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4.6265400399829168E-2"/>
                  <c:y val="-0.108301516143383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Datos!$K$6:$K$14</c:f>
              <c:numCache>
                <c:formatCode>0</c:formatCode>
                <c:ptCount val="9"/>
                <c:pt idx="0">
                  <c:v>60</c:v>
                </c:pt>
                <c:pt idx="1">
                  <c:v>130</c:v>
                </c:pt>
                <c:pt idx="2">
                  <c:v>210</c:v>
                </c:pt>
                <c:pt idx="3">
                  <c:v>265</c:v>
                </c:pt>
                <c:pt idx="4">
                  <c:v>335</c:v>
                </c:pt>
                <c:pt idx="5">
                  <c:v>395</c:v>
                </c:pt>
                <c:pt idx="6">
                  <c:v>510</c:v>
                </c:pt>
                <c:pt idx="7">
                  <c:v>630</c:v>
                </c:pt>
                <c:pt idx="8">
                  <c:v>780</c:v>
                </c:pt>
              </c:numCache>
            </c:numRef>
          </c:xVal>
          <c:yVal>
            <c:numRef>
              <c:f>Datos!$L$6:$L$14</c:f>
              <c:numCache>
                <c:formatCode>General</c:formatCode>
                <c:ptCount val="9"/>
                <c:pt idx="0">
                  <c:v>11.17</c:v>
                </c:pt>
                <c:pt idx="1">
                  <c:v>9.77</c:v>
                </c:pt>
                <c:pt idx="2">
                  <c:v>9.3249999999999993</c:v>
                </c:pt>
                <c:pt idx="3">
                  <c:v>8.9649999999999999</c:v>
                </c:pt>
                <c:pt idx="4">
                  <c:v>8.59</c:v>
                </c:pt>
                <c:pt idx="5">
                  <c:v>8.2949999999999999</c:v>
                </c:pt>
                <c:pt idx="6">
                  <c:v>7.7850000000000001</c:v>
                </c:pt>
                <c:pt idx="7">
                  <c:v>7.5250000000000004</c:v>
                </c:pt>
                <c:pt idx="8">
                  <c:v>7.2949999999999999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8E-462B-A6DA-0744CEA3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514336"/>
        <c:axId val="1725514752"/>
      </c:scatterChart>
      <c:valAx>
        <c:axId val="172551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Tiempo de secado (minutos)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5514752"/>
        <c:crosses val="autoZero"/>
        <c:crossBetween val="midCat"/>
      </c:valAx>
      <c:valAx>
        <c:axId val="172551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Peso (kg/m</a:t>
                </a:r>
                <a:r>
                  <a:rPr lang="es-ES" baseline="30000"/>
                  <a:t>2</a:t>
                </a:r>
                <a:r>
                  <a:rPr lang="es-E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5514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0103527823459"/>
          <c:y val="5.0003095743947963E-2"/>
          <c:w val="0.85661770060455078"/>
          <c:h val="0.7817814451281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Media!$A$1</c:f>
              <c:strCache>
                <c:ptCount val="1"/>
                <c:pt idx="0">
                  <c:v>Fytotextile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Media!$A$56:$A$64</c:f>
              <c:numCache>
                <c:formatCode>0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</c:numCache>
            </c:numRef>
          </c:xVal>
          <c:yVal>
            <c:numRef>
              <c:f>Media!$B$56:$B$64</c:f>
              <c:numCache>
                <c:formatCode>0.00</c:formatCode>
                <c:ptCount val="9"/>
                <c:pt idx="0">
                  <c:v>1.3483333333333332</c:v>
                </c:pt>
                <c:pt idx="1">
                  <c:v>0.67166666666666641</c:v>
                </c:pt>
                <c:pt idx="2">
                  <c:v>0.375</c:v>
                </c:pt>
                <c:pt idx="3">
                  <c:v>0.2200000000000002</c:v>
                </c:pt>
                <c:pt idx="4">
                  <c:v>9.5000000000000195E-2</c:v>
                </c:pt>
                <c:pt idx="5">
                  <c:v>3.4999999999999698E-2</c:v>
                </c:pt>
                <c:pt idx="6">
                  <c:v>4.9999999999998934E-3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3D-4DBB-9541-0C215F023647}"/>
            </c:ext>
          </c:extLst>
        </c:ser>
        <c:ser>
          <c:idx val="1"/>
          <c:order val="1"/>
          <c:tx>
            <c:strRef>
              <c:f>Media!$A$14</c:f>
              <c:strCache>
                <c:ptCount val="1"/>
                <c:pt idx="0">
                  <c:v>Fytotextile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Media!$A$56:$A$64</c:f>
              <c:numCache>
                <c:formatCode>0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</c:numCache>
            </c:numRef>
          </c:xVal>
          <c:yVal>
            <c:numRef>
              <c:f>Media!$C$56:$C$64</c:f>
              <c:numCache>
                <c:formatCode>0.00</c:formatCode>
                <c:ptCount val="9"/>
                <c:pt idx="0">
                  <c:v>1.5083333333333333</c:v>
                </c:pt>
                <c:pt idx="1">
                  <c:v>0.68333333333333357</c:v>
                </c:pt>
                <c:pt idx="2">
                  <c:v>0.3966666666666665</c:v>
                </c:pt>
                <c:pt idx="3">
                  <c:v>0.22999999999999954</c:v>
                </c:pt>
                <c:pt idx="4">
                  <c:v>0.11333333333333329</c:v>
                </c:pt>
                <c:pt idx="5">
                  <c:v>6.4999999999999947E-2</c:v>
                </c:pt>
                <c:pt idx="6">
                  <c:v>1.499999999999968E-2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3D-4DBB-9541-0C215F023647}"/>
            </c:ext>
          </c:extLst>
        </c:ser>
        <c:ser>
          <c:idx val="2"/>
          <c:order val="2"/>
          <c:tx>
            <c:strRef>
              <c:f>Media!$A$27</c:f>
              <c:strCache>
                <c:ptCount val="1"/>
                <c:pt idx="0">
                  <c:v>Fytotextile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Media!$A$56:$A$64</c:f>
              <c:numCache>
                <c:formatCode>0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</c:numCache>
            </c:numRef>
          </c:xVal>
          <c:yVal>
            <c:numRef>
              <c:f>Media!$D$56:$D$64</c:f>
              <c:numCache>
                <c:formatCode>0.00</c:formatCode>
                <c:ptCount val="9"/>
                <c:pt idx="0">
                  <c:v>3.9533333333333327</c:v>
                </c:pt>
                <c:pt idx="1">
                  <c:v>3.0499999999999994</c:v>
                </c:pt>
                <c:pt idx="2">
                  <c:v>2.57</c:v>
                </c:pt>
                <c:pt idx="3">
                  <c:v>2.3016666666666672</c:v>
                </c:pt>
                <c:pt idx="4">
                  <c:v>1.9550000000000005</c:v>
                </c:pt>
                <c:pt idx="5">
                  <c:v>1.6850000000000001</c:v>
                </c:pt>
                <c:pt idx="6">
                  <c:v>1.1733333333333338</c:v>
                </c:pt>
                <c:pt idx="7">
                  <c:v>0.93666666666666654</c:v>
                </c:pt>
                <c:pt idx="8">
                  <c:v>0.78500000000000014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3D-4DBB-9541-0C215F023647}"/>
            </c:ext>
          </c:extLst>
        </c:ser>
        <c:ser>
          <c:idx val="3"/>
          <c:order val="3"/>
          <c:tx>
            <c:strRef>
              <c:f>Media!$A$40</c:f>
              <c:strCache>
                <c:ptCount val="1"/>
                <c:pt idx="0">
                  <c:v>Fytotextile 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Media!$A$56:$A$64</c:f>
              <c:numCache>
                <c:formatCode>0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</c:numCache>
            </c:numRef>
          </c:xVal>
          <c:yVal>
            <c:numRef>
              <c:f>Media!$E$56:$E$64</c:f>
              <c:numCache>
                <c:formatCode>0.00</c:formatCode>
                <c:ptCount val="9"/>
                <c:pt idx="0">
                  <c:v>7.8533333333333335</c:v>
                </c:pt>
                <c:pt idx="1">
                  <c:v>6.82</c:v>
                </c:pt>
                <c:pt idx="2">
                  <c:v>6.2383333333333333</c:v>
                </c:pt>
                <c:pt idx="3">
                  <c:v>5.8566666666666674</c:v>
                </c:pt>
                <c:pt idx="4">
                  <c:v>5.4166666666666661</c:v>
                </c:pt>
                <c:pt idx="5">
                  <c:v>5.1216666666666661</c:v>
                </c:pt>
                <c:pt idx="6">
                  <c:v>4.6149999999999993</c:v>
                </c:pt>
                <c:pt idx="7">
                  <c:v>4.3449999999999998</c:v>
                </c:pt>
                <c:pt idx="8">
                  <c:v>4.161666666666668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3D-4DBB-9541-0C215F023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480336"/>
        <c:axId val="1455779760"/>
      </c:scatterChart>
      <c:valAx>
        <c:axId val="1725480336"/>
        <c:scaling>
          <c:orientation val="minMax"/>
          <c:max val="6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779760"/>
        <c:crosses val="autoZero"/>
        <c:crossBetween val="midCat"/>
        <c:majorUnit val="60"/>
        <c:minorUnit val="15"/>
      </c:valAx>
      <c:valAx>
        <c:axId val="1455779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Fytotextile water content (L m</a:t>
                </a:r>
                <a:r>
                  <a:rPr lang="es-ES" baseline="30000"/>
                  <a:t>-2</a:t>
                </a:r>
                <a:r>
                  <a:rPr lang="es-ES"/>
                  <a:t>)</a:t>
                </a:r>
              </a:p>
            </c:rich>
          </c:tx>
          <c:layout>
            <c:manualLayout>
              <c:xMode val="edge"/>
              <c:yMode val="edge"/>
              <c:x val="8.5384016732639352E-3"/>
              <c:y val="6.4111258421368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5480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322492114623394"/>
          <c:y val="2.9988021069662373E-2"/>
          <c:w val="0.79804428095687086"/>
          <c:h val="9.212846785091710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ES" sz="1800" b="1" i="0" u="none" strike="noStrike" baseline="0">
                <a:effectLst/>
              </a:rPr>
              <a:t>Evolution of Fytotextile Weight </a:t>
            </a:r>
            <a:r>
              <a:rPr lang="es-ES" sz="1800" b="1">
                <a:latin typeface="Arial Narrow" panose="020B0606020202030204" pitchFamily="34" charset="0"/>
              </a:rPr>
              <a:t>(1x1 m</a:t>
            </a:r>
            <a:r>
              <a:rPr lang="es-ES" sz="1800" b="1" baseline="30000">
                <a:latin typeface="Arial Narrow" panose="020B0606020202030204" pitchFamily="34" charset="0"/>
              </a:rPr>
              <a:t>2</a:t>
            </a:r>
            <a:r>
              <a:rPr lang="es-ES" sz="1800" b="1">
                <a:latin typeface="Arial Narrow" panose="020B060602020203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34280799495128145"/>
          <c:y val="3.761048973901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9280369264186819E-2"/>
          <c:y val="0.12723130410055553"/>
          <c:w val="0.86659342926961724"/>
          <c:h val="0.71737851088474258"/>
        </c:manualLayout>
      </c:layout>
      <c:scatterChart>
        <c:scatterStyle val="lineMarker"/>
        <c:varyColors val="0"/>
        <c:ser>
          <c:idx val="0"/>
          <c:order val="0"/>
          <c:tx>
            <c:strRef>
              <c:f>Media!$A$1</c:f>
              <c:strCache>
                <c:ptCount val="1"/>
                <c:pt idx="0">
                  <c:v>Fytotextile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Media!$G$3:$G$12</c:f>
                <c:numCache>
                  <c:formatCode>General</c:formatCode>
                  <c:ptCount val="10"/>
                  <c:pt idx="0">
                    <c:v>1.5275252316519529E-2</c:v>
                  </c:pt>
                  <c:pt idx="1">
                    <c:v>6.4312604605249166E-2</c:v>
                  </c:pt>
                  <c:pt idx="2">
                    <c:v>4.9356976316536225E-2</c:v>
                  </c:pt>
                  <c:pt idx="3">
                    <c:v>2.4664414311581222E-2</c:v>
                  </c:pt>
                  <c:pt idx="4">
                    <c:v>2.8867513459481315E-2</c:v>
                  </c:pt>
                  <c:pt idx="5">
                    <c:v>1.4433756729740722E-2</c:v>
                  </c:pt>
                  <c:pt idx="6">
                    <c:v>5.0000000000000417E-3</c:v>
                  </c:pt>
                  <c:pt idx="7">
                    <c:v>1.8929694486001018E-2</c:v>
                  </c:pt>
                  <c:pt idx="8">
                    <c:v>1.5275252316519529E-2</c:v>
                  </c:pt>
                  <c:pt idx="9">
                    <c:v>1.5275252316519529E-2</c:v>
                  </c:pt>
                </c:numCache>
              </c:numRef>
            </c:plus>
            <c:minus>
              <c:numRef>
                <c:f>Media!$G$3:$G$12</c:f>
                <c:numCache>
                  <c:formatCode>General</c:formatCode>
                  <c:ptCount val="10"/>
                  <c:pt idx="0">
                    <c:v>1.5275252316519529E-2</c:v>
                  </c:pt>
                  <c:pt idx="1">
                    <c:v>6.4312604605249166E-2</c:v>
                  </c:pt>
                  <c:pt idx="2">
                    <c:v>4.9356976316536225E-2</c:v>
                  </c:pt>
                  <c:pt idx="3">
                    <c:v>2.4664414311581222E-2</c:v>
                  </c:pt>
                  <c:pt idx="4">
                    <c:v>2.8867513459481315E-2</c:v>
                  </c:pt>
                  <c:pt idx="5">
                    <c:v>1.4433756729740722E-2</c:v>
                  </c:pt>
                  <c:pt idx="6">
                    <c:v>5.0000000000000417E-3</c:v>
                  </c:pt>
                  <c:pt idx="7">
                    <c:v>1.8929694486001018E-2</c:v>
                  </c:pt>
                  <c:pt idx="8">
                    <c:v>1.5275252316519529E-2</c:v>
                  </c:pt>
                  <c:pt idx="9">
                    <c:v>1.5275252316519529E-2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Media!$A$3:$A$12</c:f>
              <c:numCache>
                <c:formatCode>0</c:formatCode>
                <c:ptCount val="10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  <c:pt idx="9">
                  <c:v>780</c:v>
                </c:pt>
              </c:numCache>
            </c:numRef>
          </c:xVal>
          <c:yVal>
            <c:numRef>
              <c:f>Media!$E$3:$E$12</c:f>
              <c:numCache>
                <c:formatCode>0.00</c:formatCode>
                <c:ptCount val="10"/>
                <c:pt idx="0">
                  <c:v>2.33</c:v>
                </c:pt>
                <c:pt idx="1">
                  <c:v>3.6783333333333332</c:v>
                </c:pt>
                <c:pt idx="2">
                  <c:v>3.0016666666666665</c:v>
                </c:pt>
                <c:pt idx="3">
                  <c:v>2.7050000000000001</c:v>
                </c:pt>
                <c:pt idx="4">
                  <c:v>2.5500000000000003</c:v>
                </c:pt>
                <c:pt idx="5">
                  <c:v>2.4250000000000003</c:v>
                </c:pt>
                <c:pt idx="6">
                  <c:v>2.3649999999999998</c:v>
                </c:pt>
                <c:pt idx="7">
                  <c:v>2.335</c:v>
                </c:pt>
                <c:pt idx="8">
                  <c:v>2.33</c:v>
                </c:pt>
                <c:pt idx="9">
                  <c:v>2.33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9C-4775-8955-2E0EF384C434}"/>
            </c:ext>
          </c:extLst>
        </c:ser>
        <c:ser>
          <c:idx val="1"/>
          <c:order val="1"/>
          <c:tx>
            <c:strRef>
              <c:f>Media!$A$14</c:f>
              <c:strCache>
                <c:ptCount val="1"/>
                <c:pt idx="0">
                  <c:v>Fytotextile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Media!$G$16:$G$25</c:f>
                <c:numCache>
                  <c:formatCode>General</c:formatCode>
                  <c:ptCount val="10"/>
                  <c:pt idx="0">
                    <c:v>1.3228756555322952E-2</c:v>
                  </c:pt>
                  <c:pt idx="1">
                    <c:v>4.4095855184409831E-2</c:v>
                  </c:pt>
                  <c:pt idx="2">
                    <c:v>2.2047927592204846E-2</c:v>
                  </c:pt>
                  <c:pt idx="3">
                    <c:v>4.0448870331705279E-2</c:v>
                  </c:pt>
                  <c:pt idx="4">
                    <c:v>4.7696960070847241E-2</c:v>
                  </c:pt>
                  <c:pt idx="5">
                    <c:v>2.0480342879074135E-2</c:v>
                  </c:pt>
                  <c:pt idx="6">
                    <c:v>9.9999999999999343E-3</c:v>
                  </c:pt>
                  <c:pt idx="7">
                    <c:v>4.9999999999998943E-3</c:v>
                  </c:pt>
                  <c:pt idx="8">
                    <c:v>1.3228756555322952E-2</c:v>
                  </c:pt>
                  <c:pt idx="9">
                    <c:v>1.3228756555322952E-2</c:v>
                  </c:pt>
                </c:numCache>
              </c:numRef>
            </c:plus>
            <c:minus>
              <c:numRef>
                <c:f>Media!$G$16:$G$25</c:f>
                <c:numCache>
                  <c:formatCode>General</c:formatCode>
                  <c:ptCount val="10"/>
                  <c:pt idx="0">
                    <c:v>1.3228756555322952E-2</c:v>
                  </c:pt>
                  <c:pt idx="1">
                    <c:v>4.4095855184409831E-2</c:v>
                  </c:pt>
                  <c:pt idx="2">
                    <c:v>2.2047927592204846E-2</c:v>
                  </c:pt>
                  <c:pt idx="3">
                    <c:v>4.0448870331705279E-2</c:v>
                  </c:pt>
                  <c:pt idx="4">
                    <c:v>4.7696960070847241E-2</c:v>
                  </c:pt>
                  <c:pt idx="5">
                    <c:v>2.0480342879074135E-2</c:v>
                  </c:pt>
                  <c:pt idx="6">
                    <c:v>9.9999999999999343E-3</c:v>
                  </c:pt>
                  <c:pt idx="7">
                    <c:v>4.9999999999998943E-3</c:v>
                  </c:pt>
                  <c:pt idx="8">
                    <c:v>1.3228756555322952E-2</c:v>
                  </c:pt>
                  <c:pt idx="9">
                    <c:v>1.3228756555322952E-2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Media!$A$16:$A$25</c:f>
              <c:numCache>
                <c:formatCode>0</c:formatCode>
                <c:ptCount val="10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  <c:pt idx="9">
                  <c:v>780</c:v>
                </c:pt>
              </c:numCache>
            </c:numRef>
          </c:xVal>
          <c:yVal>
            <c:numRef>
              <c:f>Media!$E$16:$E$25</c:f>
              <c:numCache>
                <c:formatCode>0.00</c:formatCode>
                <c:ptCount val="10"/>
                <c:pt idx="0">
                  <c:v>2.4250000000000003</c:v>
                </c:pt>
                <c:pt idx="1">
                  <c:v>3.9333333333333336</c:v>
                </c:pt>
                <c:pt idx="2">
                  <c:v>3.1083333333333338</c:v>
                </c:pt>
                <c:pt idx="3">
                  <c:v>2.8216666666666668</c:v>
                </c:pt>
                <c:pt idx="4">
                  <c:v>2.6549999999999998</c:v>
                </c:pt>
                <c:pt idx="5">
                  <c:v>2.5383333333333336</c:v>
                </c:pt>
                <c:pt idx="6">
                  <c:v>2.4900000000000002</c:v>
                </c:pt>
                <c:pt idx="7">
                  <c:v>2.44</c:v>
                </c:pt>
                <c:pt idx="8">
                  <c:v>2.4250000000000003</c:v>
                </c:pt>
                <c:pt idx="9">
                  <c:v>2.4250000000000003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9C-4775-8955-2E0EF384C434}"/>
            </c:ext>
          </c:extLst>
        </c:ser>
        <c:ser>
          <c:idx val="2"/>
          <c:order val="2"/>
          <c:tx>
            <c:strRef>
              <c:f>Media!$A$27</c:f>
              <c:strCache>
                <c:ptCount val="1"/>
                <c:pt idx="0">
                  <c:v>Fytotextile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Media!$G$29:$G$38</c:f>
                <c:numCache>
                  <c:formatCode>General</c:formatCode>
                  <c:ptCount val="10"/>
                  <c:pt idx="0">
                    <c:v>1.8559214542766638E-2</c:v>
                  </c:pt>
                  <c:pt idx="1">
                    <c:v>7.1258527754773218E-2</c:v>
                  </c:pt>
                  <c:pt idx="2">
                    <c:v>0.1211518789692415</c:v>
                  </c:pt>
                  <c:pt idx="3">
                    <c:v>7.2648315725677884E-2</c:v>
                  </c:pt>
                  <c:pt idx="4">
                    <c:v>3.2532035493238458E-2</c:v>
                  </c:pt>
                  <c:pt idx="5">
                    <c:v>1.833333333333324E-2</c:v>
                  </c:pt>
                  <c:pt idx="6">
                    <c:v>1.5898986690282352E-2</c:v>
                  </c:pt>
                  <c:pt idx="7">
                    <c:v>4.3429380735984568E-2</c:v>
                  </c:pt>
                  <c:pt idx="8">
                    <c:v>2.8867513459481315E-2</c:v>
                  </c:pt>
                  <c:pt idx="9">
                    <c:v>2.743679605525727E-2</c:v>
                  </c:pt>
                </c:numCache>
              </c:numRef>
            </c:plus>
            <c:minus>
              <c:numRef>
                <c:f>Media!$G$29:$G$38</c:f>
                <c:numCache>
                  <c:formatCode>General</c:formatCode>
                  <c:ptCount val="10"/>
                  <c:pt idx="0">
                    <c:v>1.8559214542766638E-2</c:v>
                  </c:pt>
                  <c:pt idx="1">
                    <c:v>7.1258527754773218E-2</c:v>
                  </c:pt>
                  <c:pt idx="2">
                    <c:v>0.1211518789692415</c:v>
                  </c:pt>
                  <c:pt idx="3">
                    <c:v>7.2648315725677884E-2</c:v>
                  </c:pt>
                  <c:pt idx="4">
                    <c:v>3.2532035493238458E-2</c:v>
                  </c:pt>
                  <c:pt idx="5">
                    <c:v>1.833333333333324E-2</c:v>
                  </c:pt>
                  <c:pt idx="6">
                    <c:v>1.5898986690282352E-2</c:v>
                  </c:pt>
                  <c:pt idx="7">
                    <c:v>4.3429380735984568E-2</c:v>
                  </c:pt>
                  <c:pt idx="8">
                    <c:v>2.8867513459481315E-2</c:v>
                  </c:pt>
                  <c:pt idx="9">
                    <c:v>2.743679605525727E-2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Media!$A$29:$A$38</c:f>
              <c:numCache>
                <c:formatCode>0</c:formatCode>
                <c:ptCount val="10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  <c:pt idx="9">
                  <c:v>780</c:v>
                </c:pt>
              </c:numCache>
            </c:numRef>
          </c:xVal>
          <c:yVal>
            <c:numRef>
              <c:f>Media!$E$29:$E$38</c:f>
              <c:numCache>
                <c:formatCode>0.00</c:formatCode>
                <c:ptCount val="10"/>
                <c:pt idx="0">
                  <c:v>2.7633333333333332</c:v>
                </c:pt>
                <c:pt idx="1">
                  <c:v>6.7166666666666659</c:v>
                </c:pt>
                <c:pt idx="2">
                  <c:v>5.8133333333333326</c:v>
                </c:pt>
                <c:pt idx="3">
                  <c:v>5.333333333333333</c:v>
                </c:pt>
                <c:pt idx="4">
                  <c:v>5.0650000000000004</c:v>
                </c:pt>
                <c:pt idx="5">
                  <c:v>4.7183333333333337</c:v>
                </c:pt>
                <c:pt idx="6">
                  <c:v>4.4483333333333333</c:v>
                </c:pt>
                <c:pt idx="7">
                  <c:v>3.936666666666667</c:v>
                </c:pt>
                <c:pt idx="8">
                  <c:v>3.6999999999999997</c:v>
                </c:pt>
                <c:pt idx="9">
                  <c:v>3.5483333333333333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9C-4775-8955-2E0EF384C434}"/>
            </c:ext>
          </c:extLst>
        </c:ser>
        <c:ser>
          <c:idx val="3"/>
          <c:order val="3"/>
          <c:tx>
            <c:strRef>
              <c:f>Media!$A$40</c:f>
              <c:strCache>
                <c:ptCount val="1"/>
                <c:pt idx="0">
                  <c:v>Fytotextile 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Media!$G$42:$G$51</c:f>
                <c:numCache>
                  <c:formatCode>General</c:formatCode>
                  <c:ptCount val="10"/>
                  <c:pt idx="0">
                    <c:v>1.833333333333324E-2</c:v>
                  </c:pt>
                  <c:pt idx="1">
                    <c:v>9.4516312525052298E-2</c:v>
                  </c:pt>
                  <c:pt idx="2">
                    <c:v>0.1097471842210291</c:v>
                  </c:pt>
                  <c:pt idx="3">
                    <c:v>3.8188130791298631E-2</c:v>
                  </c:pt>
                  <c:pt idx="4">
                    <c:v>2.833333333333362E-2</c:v>
                  </c:pt>
                  <c:pt idx="5">
                    <c:v>2.7284509239574834E-2</c:v>
                  </c:pt>
                  <c:pt idx="6">
                    <c:v>1.9220937657784536E-2</c:v>
                  </c:pt>
                  <c:pt idx="7">
                    <c:v>1.8782379449307857E-2</c:v>
                  </c:pt>
                  <c:pt idx="8">
                    <c:v>2.2422706745122947E-2</c:v>
                  </c:pt>
                  <c:pt idx="9">
                    <c:v>8.6618576401241834E-2</c:v>
                  </c:pt>
                </c:numCache>
              </c:numRef>
            </c:plus>
            <c:minus>
              <c:numRef>
                <c:f>Media!$G$42:$G$51</c:f>
                <c:numCache>
                  <c:formatCode>General</c:formatCode>
                  <c:ptCount val="10"/>
                  <c:pt idx="0">
                    <c:v>1.833333333333324E-2</c:v>
                  </c:pt>
                  <c:pt idx="1">
                    <c:v>9.4516312525052298E-2</c:v>
                  </c:pt>
                  <c:pt idx="2">
                    <c:v>0.1097471842210291</c:v>
                  </c:pt>
                  <c:pt idx="3">
                    <c:v>3.8188130791298631E-2</c:v>
                  </c:pt>
                  <c:pt idx="4">
                    <c:v>2.833333333333362E-2</c:v>
                  </c:pt>
                  <c:pt idx="5">
                    <c:v>2.7284509239574834E-2</c:v>
                  </c:pt>
                  <c:pt idx="6">
                    <c:v>1.9220937657784536E-2</c:v>
                  </c:pt>
                  <c:pt idx="7">
                    <c:v>1.8782379449307857E-2</c:v>
                  </c:pt>
                  <c:pt idx="8">
                    <c:v>2.2422706745122947E-2</c:v>
                  </c:pt>
                  <c:pt idx="9">
                    <c:v>8.6618576401241834E-2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Media!$A$42:$A$51</c:f>
              <c:numCache>
                <c:formatCode>0</c:formatCode>
                <c:ptCount val="10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  <c:pt idx="9">
                  <c:v>780</c:v>
                </c:pt>
              </c:numCache>
            </c:numRef>
          </c:xVal>
          <c:yVal>
            <c:numRef>
              <c:f>Media!$E$42:$E$51</c:f>
              <c:numCache>
                <c:formatCode>0.00</c:formatCode>
                <c:ptCount val="10"/>
                <c:pt idx="0">
                  <c:v>3.1366666666666667</c:v>
                </c:pt>
                <c:pt idx="1">
                  <c:v>10.99</c:v>
                </c:pt>
                <c:pt idx="2">
                  <c:v>9.956666666666667</c:v>
                </c:pt>
                <c:pt idx="3">
                  <c:v>9.375</c:v>
                </c:pt>
                <c:pt idx="4">
                  <c:v>8.9933333333333341</c:v>
                </c:pt>
                <c:pt idx="5">
                  <c:v>8.5533333333333328</c:v>
                </c:pt>
                <c:pt idx="6">
                  <c:v>8.2583333333333329</c:v>
                </c:pt>
                <c:pt idx="7">
                  <c:v>7.751666666666666</c:v>
                </c:pt>
                <c:pt idx="8">
                  <c:v>7.4816666666666665</c:v>
                </c:pt>
                <c:pt idx="9">
                  <c:v>7.2983333333333347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9C-4775-8955-2E0EF384C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06560"/>
        <c:axId val="153921024"/>
      </c:scatterChart>
      <c:valAx>
        <c:axId val="153906560"/>
        <c:scaling>
          <c:orientation val="minMax"/>
          <c:max val="7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600">
                    <a:latin typeface="Arial Narrow" panose="020B0606020202030204" pitchFamily="34" charset="0"/>
                  </a:rPr>
                  <a:t>Time (minutes)</a:t>
                </a:r>
              </a:p>
            </c:rich>
          </c:tx>
          <c:layout>
            <c:manualLayout>
              <c:xMode val="edge"/>
              <c:yMode val="edge"/>
              <c:x val="0.45278544988533947"/>
              <c:y val="0.9157687041932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53921024"/>
        <c:crosses val="autoZero"/>
        <c:crossBetween val="midCat"/>
        <c:majorUnit val="60"/>
      </c:valAx>
      <c:valAx>
        <c:axId val="153921024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600">
                    <a:latin typeface="Arial Narrow" panose="020B0606020202030204" pitchFamily="34" charset="0"/>
                  </a:rPr>
                  <a:t>Fytotextile weight (Kg/m</a:t>
                </a:r>
                <a:r>
                  <a:rPr lang="es-ES" sz="1600" baseline="30000">
                    <a:latin typeface="Arial Narrow" panose="020B0606020202030204" pitchFamily="34" charset="0"/>
                  </a:rPr>
                  <a:t>2</a:t>
                </a:r>
                <a:r>
                  <a:rPr lang="es-ES" sz="1600">
                    <a:latin typeface="Arial Narrow" panose="020B060602020203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51024311472396E-2"/>
              <c:y val="0.343863075739167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539065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033940161503088"/>
          <c:y val="0.1300474769862458"/>
          <c:w val="0.33190046197495637"/>
          <c:h val="0.194281744222513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ES" sz="1800" b="1" baseline="0">
                <a:latin typeface="Arial Narrow" panose="020B0606020202030204" pitchFamily="34" charset="0"/>
              </a:rPr>
              <a:t>Evolution of Fytotextile Moisture Content (%)</a:t>
            </a:r>
            <a:endParaRPr lang="es-ES" sz="1800" b="1" baseline="300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0553566224103706"/>
          <c:y val="1.2530120798915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Media!$A$1</c:f>
              <c:strCache>
                <c:ptCount val="1"/>
                <c:pt idx="0">
                  <c:v>Fytotextile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Media!$A$76:$A$84</c:f>
              <c:numCache>
                <c:formatCode>0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</c:numCache>
            </c:numRef>
          </c:xVal>
          <c:yVal>
            <c:numRef>
              <c:f>Media!$B$76:$B$84</c:f>
              <c:numCache>
                <c:formatCode>0.00</c:formatCode>
                <c:ptCount val="9"/>
                <c:pt idx="0">
                  <c:v>57.86838340486409</c:v>
                </c:pt>
                <c:pt idx="1">
                  <c:v>28.826895565092979</c:v>
                </c:pt>
                <c:pt idx="2">
                  <c:v>16.094420600858371</c:v>
                </c:pt>
                <c:pt idx="3">
                  <c:v>9.4420600858369177</c:v>
                </c:pt>
                <c:pt idx="4">
                  <c:v>4.0772532188841284</c:v>
                </c:pt>
                <c:pt idx="5">
                  <c:v>1.5021459227467682</c:v>
                </c:pt>
                <c:pt idx="6">
                  <c:v>0.21459227467810699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8-4AAB-9CA3-5C52AA7A86E8}"/>
            </c:ext>
          </c:extLst>
        </c:ser>
        <c:ser>
          <c:idx val="1"/>
          <c:order val="1"/>
          <c:tx>
            <c:strRef>
              <c:f>Media!$A$14</c:f>
              <c:strCache>
                <c:ptCount val="1"/>
                <c:pt idx="0">
                  <c:v>Fytotextile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Media!$A$76:$A$84</c:f>
              <c:numCache>
                <c:formatCode>0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</c:numCache>
            </c:numRef>
          </c:xVal>
          <c:yVal>
            <c:numRef>
              <c:f>Media!$C$76:$C$84</c:f>
              <c:numCache>
                <c:formatCode>0.00</c:formatCode>
                <c:ptCount val="9"/>
                <c:pt idx="0">
                  <c:v>62.199312714776624</c:v>
                </c:pt>
                <c:pt idx="1">
                  <c:v>28.178694158075608</c:v>
                </c:pt>
                <c:pt idx="2">
                  <c:v>16.357388316151194</c:v>
                </c:pt>
                <c:pt idx="3">
                  <c:v>9.4845360824742073</c:v>
                </c:pt>
                <c:pt idx="4">
                  <c:v>4.6735395189003412</c:v>
                </c:pt>
                <c:pt idx="5">
                  <c:v>2.6804123711340182</c:v>
                </c:pt>
                <c:pt idx="6">
                  <c:v>0.61855670103091465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8-4AAB-9CA3-5C52AA7A86E8}"/>
            </c:ext>
          </c:extLst>
        </c:ser>
        <c:ser>
          <c:idx val="2"/>
          <c:order val="2"/>
          <c:tx>
            <c:strRef>
              <c:f>Media!$A$27</c:f>
              <c:strCache>
                <c:ptCount val="1"/>
                <c:pt idx="0">
                  <c:v>Fytotextile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Media!$A$76:$A$84</c:f>
              <c:numCache>
                <c:formatCode>0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</c:numCache>
            </c:numRef>
          </c:xVal>
          <c:yVal>
            <c:numRef>
              <c:f>Media!$D$76:$D$84</c:f>
              <c:numCache>
                <c:formatCode>0.00</c:formatCode>
                <c:ptCount val="9"/>
                <c:pt idx="0">
                  <c:v>143.0639324487334</c:v>
                </c:pt>
                <c:pt idx="1">
                  <c:v>110.37394451145957</c:v>
                </c:pt>
                <c:pt idx="2">
                  <c:v>93.003618817852825</c:v>
                </c:pt>
                <c:pt idx="3">
                  <c:v>83.293124246079643</c:v>
                </c:pt>
                <c:pt idx="4">
                  <c:v>70.747889022919196</c:v>
                </c:pt>
                <c:pt idx="5">
                  <c:v>60.977080820265385</c:v>
                </c:pt>
                <c:pt idx="6">
                  <c:v>42.460796139927645</c:v>
                </c:pt>
                <c:pt idx="7">
                  <c:v>33.896260554885401</c:v>
                </c:pt>
                <c:pt idx="8">
                  <c:v>28.407720144752719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78-4AAB-9CA3-5C52AA7A86E8}"/>
            </c:ext>
          </c:extLst>
        </c:ser>
        <c:ser>
          <c:idx val="3"/>
          <c:order val="3"/>
          <c:tx>
            <c:strRef>
              <c:f>Media!$A$40</c:f>
              <c:strCache>
                <c:ptCount val="1"/>
                <c:pt idx="0">
                  <c:v>Fytotextile 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Media!$A$76:$A$84</c:f>
              <c:numCache>
                <c:formatCode>0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130</c:v>
                </c:pt>
                <c:pt idx="3">
                  <c:v>210</c:v>
                </c:pt>
                <c:pt idx="4">
                  <c:v>265</c:v>
                </c:pt>
                <c:pt idx="5">
                  <c:v>335</c:v>
                </c:pt>
                <c:pt idx="6">
                  <c:v>395</c:v>
                </c:pt>
                <c:pt idx="7">
                  <c:v>510</c:v>
                </c:pt>
                <c:pt idx="8">
                  <c:v>630</c:v>
                </c:pt>
              </c:numCache>
            </c:numRef>
          </c:xVal>
          <c:yVal>
            <c:numRef>
              <c:f>Media!$E$76:$E$84</c:f>
              <c:numCache>
                <c:formatCode>0.00</c:formatCode>
                <c:ptCount val="9"/>
                <c:pt idx="0">
                  <c:v>250.37194473963868</c:v>
                </c:pt>
                <c:pt idx="1">
                  <c:v>217.42826780021255</c:v>
                </c:pt>
                <c:pt idx="2">
                  <c:v>198.88416578108394</c:v>
                </c:pt>
                <c:pt idx="3">
                  <c:v>186.7162592986185</c:v>
                </c:pt>
                <c:pt idx="4">
                  <c:v>172.68862911795958</c:v>
                </c:pt>
                <c:pt idx="5">
                  <c:v>163.2837407013815</c:v>
                </c:pt>
                <c:pt idx="6">
                  <c:v>147.13071200850158</c:v>
                </c:pt>
                <c:pt idx="7">
                  <c:v>138.52284803400636</c:v>
                </c:pt>
                <c:pt idx="8">
                  <c:v>132.67800212539856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78-4AAB-9CA3-5C52AA7A8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480336"/>
        <c:axId val="1455779760"/>
      </c:scatterChart>
      <c:valAx>
        <c:axId val="1725480336"/>
        <c:scaling>
          <c:orientation val="minMax"/>
          <c:max val="6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800">
                    <a:latin typeface="Arial Narrow" panose="020B0606020202030204" pitchFamily="34" charset="0"/>
                  </a:rPr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455779760"/>
        <c:crosses val="autoZero"/>
        <c:crossBetween val="midCat"/>
        <c:majorUnit val="60"/>
        <c:minorUnit val="30"/>
      </c:valAx>
      <c:valAx>
        <c:axId val="145577976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800" b="0" i="0" baseline="0">
                    <a:effectLst/>
                    <a:latin typeface="Arial Narrow" panose="020B0606020202030204" pitchFamily="34" charset="0"/>
                  </a:rPr>
                  <a:t>Fytotextil moisture content (%)</a:t>
                </a:r>
                <a:endParaRPr lang="es-ES"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1840271538728056E-2"/>
              <c:y val="0.2434390347136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725480336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6935103775188245"/>
          <c:y val="0.11489583333333335"/>
          <c:w val="0.38789708212743429"/>
          <c:h val="0.250868875765529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</xdr:row>
      <xdr:rowOff>9525</xdr:rowOff>
    </xdr:from>
    <xdr:to>
      <xdr:col>23</xdr:col>
      <xdr:colOff>590550</xdr:colOff>
      <xdr:row>20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32</xdr:col>
      <xdr:colOff>581025</xdr:colOff>
      <xdr:row>20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26A2FF4-B89F-4E48-954F-62FA3806A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41</xdr:col>
      <xdr:colOff>581025</xdr:colOff>
      <xdr:row>20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31611E7-4609-499F-B722-66F29E56C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742948</xdr:colOff>
      <xdr:row>20</xdr:row>
      <xdr:rowOff>163605</xdr:rowOff>
    </xdr:from>
    <xdr:to>
      <xdr:col>14</xdr:col>
      <xdr:colOff>192739</xdr:colOff>
      <xdr:row>39</xdr:row>
      <xdr:rowOff>179294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E35887-078E-447B-A938-C2DDD67D04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1DB9FF-E208-4944-9636-C09E18CA7B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518CB3-4164-436C-89D3-7ADC1D1350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6"/>
  <sheetViews>
    <sheetView topLeftCell="P1" zoomScale="55" zoomScaleNormal="55" workbookViewId="0">
      <selection activeCell="Q29" sqref="Q29"/>
    </sheetView>
  </sheetViews>
  <sheetFormatPr baseColWidth="10" defaultRowHeight="14.4" x14ac:dyDescent="0.3"/>
  <cols>
    <col min="13" max="13" width="15.88671875" customWidth="1"/>
  </cols>
  <sheetData>
    <row r="1" spans="1:47" x14ac:dyDescent="0.3">
      <c r="A1" t="s">
        <v>9</v>
      </c>
    </row>
    <row r="3" spans="1:47" x14ac:dyDescent="0.3">
      <c r="A3" s="25" t="s">
        <v>0</v>
      </c>
      <c r="B3" s="25"/>
      <c r="C3" s="25"/>
      <c r="D3" s="25" t="s">
        <v>8</v>
      </c>
      <c r="E3" s="25"/>
      <c r="F3" s="25"/>
      <c r="G3" s="25" t="s">
        <v>1</v>
      </c>
      <c r="H3" s="25"/>
      <c r="I3" s="25"/>
      <c r="J3" s="25" t="s">
        <v>2</v>
      </c>
      <c r="K3" s="25"/>
      <c r="L3" s="25"/>
      <c r="M3" s="26" t="s">
        <v>4</v>
      </c>
    </row>
    <row r="4" spans="1:47" ht="15" thickBot="1" x14ac:dyDescent="0.35">
      <c r="A4" s="2" t="s">
        <v>3</v>
      </c>
      <c r="B4" s="2" t="s">
        <v>12</v>
      </c>
      <c r="C4" s="2" t="s">
        <v>6</v>
      </c>
      <c r="D4" s="2" t="s">
        <v>3</v>
      </c>
      <c r="E4" s="2" t="s">
        <v>12</v>
      </c>
      <c r="F4" s="2" t="s">
        <v>6</v>
      </c>
      <c r="G4" s="2" t="s">
        <v>3</v>
      </c>
      <c r="H4" s="2" t="s">
        <v>12</v>
      </c>
      <c r="I4" s="2" t="s">
        <v>6</v>
      </c>
      <c r="J4" s="2" t="s">
        <v>3</v>
      </c>
      <c r="K4" s="2" t="s">
        <v>12</v>
      </c>
      <c r="L4" s="2" t="s">
        <v>6</v>
      </c>
      <c r="M4" s="27"/>
      <c r="AQ4" t="s">
        <v>13</v>
      </c>
      <c r="AR4" t="s">
        <v>17</v>
      </c>
      <c r="AS4" t="s">
        <v>16</v>
      </c>
      <c r="AT4" t="s">
        <v>15</v>
      </c>
      <c r="AU4" t="s">
        <v>14</v>
      </c>
    </row>
    <row r="5" spans="1:47" ht="15" thickTop="1" x14ac:dyDescent="0.3">
      <c r="A5" s="3">
        <v>0.375</v>
      </c>
      <c r="B5" s="4">
        <v>0</v>
      </c>
      <c r="C5" s="1">
        <v>2.2999999999999998</v>
      </c>
      <c r="D5" s="3">
        <v>0.375</v>
      </c>
      <c r="E5" s="4">
        <v>0</v>
      </c>
      <c r="F5" s="1">
        <v>2.4449999999999998</v>
      </c>
      <c r="G5" s="3">
        <v>0.375</v>
      </c>
      <c r="H5" s="4">
        <v>0</v>
      </c>
      <c r="I5" s="1">
        <v>2.74</v>
      </c>
      <c r="J5" s="3">
        <v>0.375</v>
      </c>
      <c r="K5" s="4">
        <v>0</v>
      </c>
      <c r="L5" s="1">
        <v>3.1549999999999998</v>
      </c>
      <c r="M5" t="s">
        <v>5</v>
      </c>
      <c r="AQ5" s="4"/>
      <c r="AR5" s="1"/>
      <c r="AS5" s="1"/>
      <c r="AT5" s="1"/>
      <c r="AU5" s="1"/>
    </row>
    <row r="6" spans="1:47" x14ac:dyDescent="0.3">
      <c r="A6" s="3">
        <v>0.41666666666666669</v>
      </c>
      <c r="B6" s="4">
        <v>60</v>
      </c>
      <c r="C6" s="1">
        <v>3.7349999999999999</v>
      </c>
      <c r="D6" s="3">
        <v>0.41666666666666669</v>
      </c>
      <c r="E6" s="4">
        <v>60</v>
      </c>
      <c r="F6" s="1">
        <v>4</v>
      </c>
      <c r="G6" s="3">
        <v>0.41666666666666669</v>
      </c>
      <c r="H6" s="4">
        <v>60</v>
      </c>
      <c r="I6" s="1">
        <v>6.82</v>
      </c>
      <c r="J6" s="3">
        <v>0.41666666666666669</v>
      </c>
      <c r="K6" s="4">
        <v>60</v>
      </c>
      <c r="L6" s="1">
        <v>11.17</v>
      </c>
      <c r="M6" t="s">
        <v>7</v>
      </c>
      <c r="AQ6" s="4">
        <v>60</v>
      </c>
      <c r="AR6" s="1">
        <f>0.000008*AQ6^2-0.0114*AQ6+11.484</f>
        <v>10.828799999999999</v>
      </c>
      <c r="AS6" s="1">
        <f t="shared" ref="AS6:AS14" si="0">0.000006*AQ6^2-0.0092*AQ6+7.1153</f>
        <v>6.5849000000000002</v>
      </c>
      <c r="AT6" s="1">
        <f t="shared" ref="AT6:AT14" si="1">0.000006*AQ6^2-0.0064*AQ6+4.0401</f>
        <v>3.6776999999999997</v>
      </c>
      <c r="AU6" s="1">
        <f t="shared" ref="AU6:AU13" si="2">0.000005*AQ6^2-0.0059*AQ6+3.8104</f>
        <v>3.4744000000000002</v>
      </c>
    </row>
    <row r="7" spans="1:47" x14ac:dyDescent="0.3">
      <c r="A7" s="3">
        <v>0.46527777777777773</v>
      </c>
      <c r="B7" s="4">
        <v>130</v>
      </c>
      <c r="C7" s="1">
        <v>2.9449999999999998</v>
      </c>
      <c r="D7" s="3">
        <v>0.46527777777777773</v>
      </c>
      <c r="E7" s="4">
        <v>130</v>
      </c>
      <c r="F7" s="1">
        <v>3.0750000000000002</v>
      </c>
      <c r="G7" s="3">
        <v>0.46527777777777773</v>
      </c>
      <c r="H7" s="4">
        <v>130</v>
      </c>
      <c r="I7" s="1">
        <v>5.74</v>
      </c>
      <c r="J7" s="3">
        <v>0.46527777777777773</v>
      </c>
      <c r="K7" s="4">
        <v>130</v>
      </c>
      <c r="L7" s="1">
        <v>9.77</v>
      </c>
      <c r="AQ7" s="4">
        <v>130</v>
      </c>
      <c r="AR7" s="1">
        <f t="shared" ref="AR7:AR14" si="3">0.000008*AQ7^2-0.0114*AQ7+11.484</f>
        <v>10.1372</v>
      </c>
      <c r="AS7" s="1">
        <f t="shared" si="0"/>
        <v>6.0207000000000006</v>
      </c>
      <c r="AT7" s="1">
        <f t="shared" si="1"/>
        <v>3.3094999999999999</v>
      </c>
      <c r="AU7" s="1">
        <f t="shared" si="2"/>
        <v>3.1278999999999999</v>
      </c>
    </row>
    <row r="8" spans="1:47" x14ac:dyDescent="0.3">
      <c r="A8" s="3">
        <v>0.52083333333333337</v>
      </c>
      <c r="B8" s="4">
        <v>210</v>
      </c>
      <c r="C8" s="1">
        <v>2.665</v>
      </c>
      <c r="D8" s="3">
        <v>0.52083333333333337</v>
      </c>
      <c r="E8" s="4">
        <v>210</v>
      </c>
      <c r="F8" s="1">
        <v>2.7650000000000001</v>
      </c>
      <c r="G8" s="3">
        <v>0.52083333333333337</v>
      </c>
      <c r="H8" s="4">
        <v>210</v>
      </c>
      <c r="I8" s="1">
        <v>5.35</v>
      </c>
      <c r="J8" s="3">
        <v>0.52083333333333337</v>
      </c>
      <c r="K8" s="4">
        <v>210</v>
      </c>
      <c r="L8" s="1">
        <v>9.3249999999999993</v>
      </c>
      <c r="AQ8" s="4">
        <v>210</v>
      </c>
      <c r="AR8" s="1">
        <f t="shared" si="3"/>
        <v>9.4428000000000001</v>
      </c>
      <c r="AS8" s="1">
        <f t="shared" si="0"/>
        <v>5.4479000000000006</v>
      </c>
      <c r="AT8" s="1">
        <f t="shared" si="1"/>
        <v>2.9606999999999997</v>
      </c>
      <c r="AU8" s="1">
        <f t="shared" si="2"/>
        <v>2.7919</v>
      </c>
    </row>
    <row r="9" spans="1:47" x14ac:dyDescent="0.3">
      <c r="A9" s="3">
        <v>0.55902777777777779</v>
      </c>
      <c r="B9" s="4">
        <v>265</v>
      </c>
      <c r="C9" s="1">
        <v>2.5</v>
      </c>
      <c r="D9" s="3">
        <v>0.55902777777777779</v>
      </c>
      <c r="E9" s="4">
        <v>265</v>
      </c>
      <c r="F9" s="1">
        <v>2.6150000000000002</v>
      </c>
      <c r="G9" s="3">
        <v>0.55902777777777779</v>
      </c>
      <c r="H9" s="4">
        <v>265</v>
      </c>
      <c r="I9" s="1">
        <v>5.0949999999999998</v>
      </c>
      <c r="J9" s="3">
        <v>0.55902777777777779</v>
      </c>
      <c r="K9" s="4">
        <v>265</v>
      </c>
      <c r="L9" s="1">
        <v>8.9649999999999999</v>
      </c>
      <c r="AQ9" s="4">
        <v>265</v>
      </c>
      <c r="AR9" s="1">
        <f t="shared" si="3"/>
        <v>9.024799999999999</v>
      </c>
      <c r="AS9" s="1">
        <f t="shared" si="0"/>
        <v>5.0986500000000001</v>
      </c>
      <c r="AT9" s="1">
        <f t="shared" si="1"/>
        <v>2.7654499999999995</v>
      </c>
      <c r="AU9" s="1">
        <f t="shared" si="2"/>
        <v>2.5980250000000003</v>
      </c>
    </row>
    <row r="10" spans="1:47" x14ac:dyDescent="0.3">
      <c r="A10" s="3">
        <v>0.60763888888888895</v>
      </c>
      <c r="B10" s="4">
        <v>335</v>
      </c>
      <c r="C10" s="1">
        <v>2.4249999999999998</v>
      </c>
      <c r="D10" s="3">
        <v>0.60763888888888895</v>
      </c>
      <c r="E10" s="4">
        <v>335</v>
      </c>
      <c r="F10" s="1">
        <v>2.5449999999999999</v>
      </c>
      <c r="G10" s="3">
        <v>0.60763888888888895</v>
      </c>
      <c r="H10" s="4">
        <v>335</v>
      </c>
      <c r="I10" s="1">
        <v>4.7549999999999999</v>
      </c>
      <c r="J10" s="3">
        <v>0.60763888888888895</v>
      </c>
      <c r="K10" s="4">
        <v>335</v>
      </c>
      <c r="L10" s="1">
        <v>8.59</v>
      </c>
      <c r="AQ10" s="4">
        <v>335</v>
      </c>
      <c r="AR10" s="1">
        <f t="shared" si="3"/>
        <v>8.5627999999999993</v>
      </c>
      <c r="AS10" s="1">
        <f t="shared" si="0"/>
        <v>4.7066500000000007</v>
      </c>
      <c r="AT10" s="1">
        <f t="shared" si="1"/>
        <v>2.5694499999999998</v>
      </c>
      <c r="AU10" s="1">
        <f t="shared" si="2"/>
        <v>2.3950250000000004</v>
      </c>
    </row>
    <row r="11" spans="1:47" x14ac:dyDescent="0.3">
      <c r="A11" s="3">
        <v>0.64930555555555558</v>
      </c>
      <c r="B11" s="4">
        <v>395</v>
      </c>
      <c r="C11" s="1">
        <v>2.36</v>
      </c>
      <c r="D11" s="3">
        <v>0.64930555555555558</v>
      </c>
      <c r="E11" s="4">
        <v>395</v>
      </c>
      <c r="F11" s="1">
        <v>2.5</v>
      </c>
      <c r="G11" s="3">
        <v>0.64930555555555558</v>
      </c>
      <c r="H11" s="4">
        <v>395</v>
      </c>
      <c r="I11" s="1">
        <v>4.4749999999999996</v>
      </c>
      <c r="J11" s="3">
        <v>0.64930555555555558</v>
      </c>
      <c r="K11" s="4">
        <v>395</v>
      </c>
      <c r="L11" s="1">
        <v>8.2949999999999999</v>
      </c>
      <c r="AQ11" s="4">
        <v>395</v>
      </c>
      <c r="AR11" s="1">
        <f t="shared" si="3"/>
        <v>8.2291999999999987</v>
      </c>
      <c r="AS11" s="1">
        <f t="shared" si="0"/>
        <v>4.4174500000000005</v>
      </c>
      <c r="AT11" s="1">
        <f t="shared" si="1"/>
        <v>2.4482499999999998</v>
      </c>
      <c r="AU11" s="1">
        <f t="shared" si="2"/>
        <v>2.2600250000000002</v>
      </c>
    </row>
    <row r="12" spans="1:47" x14ac:dyDescent="0.3">
      <c r="A12" s="3">
        <v>0.72916666666666663</v>
      </c>
      <c r="B12" s="4">
        <v>510</v>
      </c>
      <c r="C12" s="1">
        <v>2.2999999999999998</v>
      </c>
      <c r="D12" s="3">
        <v>0.72916666666666663</v>
      </c>
      <c r="E12" s="4">
        <v>510</v>
      </c>
      <c r="F12" s="1">
        <v>2.4449999999999998</v>
      </c>
      <c r="G12" s="3">
        <v>0.72916666666666663</v>
      </c>
      <c r="H12" s="4">
        <v>510</v>
      </c>
      <c r="I12" s="1">
        <v>3.9849999999999999</v>
      </c>
      <c r="J12" s="3">
        <v>0.72916666666666663</v>
      </c>
      <c r="K12" s="4">
        <v>510</v>
      </c>
      <c r="L12" s="1">
        <v>7.7850000000000001</v>
      </c>
      <c r="AQ12" s="4">
        <v>510</v>
      </c>
      <c r="AR12" s="1">
        <f t="shared" si="3"/>
        <v>7.7507999999999999</v>
      </c>
      <c r="AS12" s="1">
        <f t="shared" si="0"/>
        <v>3.9839000000000002</v>
      </c>
      <c r="AT12" s="1">
        <f t="shared" si="1"/>
        <v>2.3366999999999996</v>
      </c>
      <c r="AU12" s="1">
        <f t="shared" si="2"/>
        <v>2.1019000000000005</v>
      </c>
    </row>
    <row r="13" spans="1:47" x14ac:dyDescent="0.3">
      <c r="A13" s="3">
        <v>0.8125</v>
      </c>
      <c r="B13" s="4">
        <v>630</v>
      </c>
      <c r="C13" s="1">
        <v>2.2999999999999998</v>
      </c>
      <c r="D13" s="3">
        <v>0.8125</v>
      </c>
      <c r="E13" s="4">
        <v>630</v>
      </c>
      <c r="F13" s="1">
        <v>2.4449999999999998</v>
      </c>
      <c r="G13" s="3">
        <v>0.8125</v>
      </c>
      <c r="H13" s="4">
        <v>630</v>
      </c>
      <c r="I13" s="1">
        <v>3.75</v>
      </c>
      <c r="J13" s="3">
        <v>0.8125</v>
      </c>
      <c r="K13" s="4">
        <v>630</v>
      </c>
      <c r="L13" s="1">
        <v>7.5250000000000004</v>
      </c>
      <c r="AQ13" s="4">
        <v>630</v>
      </c>
      <c r="AR13" s="1">
        <f t="shared" si="3"/>
        <v>7.4771999999999998</v>
      </c>
      <c r="AS13" s="1">
        <f t="shared" si="0"/>
        <v>3.7007000000000003</v>
      </c>
      <c r="AT13" s="1">
        <f t="shared" si="1"/>
        <v>2.3895</v>
      </c>
      <c r="AU13" s="1">
        <f t="shared" si="2"/>
        <v>2.0779000000000001</v>
      </c>
    </row>
    <row r="14" spans="1:47" x14ac:dyDescent="0.3">
      <c r="A14" s="3">
        <v>0.91666666666666663</v>
      </c>
      <c r="B14" s="4">
        <v>780</v>
      </c>
      <c r="C14" s="1">
        <v>2.2999999999999998</v>
      </c>
      <c r="D14" s="3">
        <v>0.91666666666666663</v>
      </c>
      <c r="E14" s="4">
        <v>780</v>
      </c>
      <c r="F14" s="1">
        <v>2.4449999999999998</v>
      </c>
      <c r="G14" s="3">
        <v>0.91666666666666663</v>
      </c>
      <c r="H14" s="4">
        <v>780</v>
      </c>
      <c r="I14" s="1">
        <v>3.55</v>
      </c>
      <c r="J14" s="3">
        <v>0.91666666666666663</v>
      </c>
      <c r="K14" s="4">
        <v>780</v>
      </c>
      <c r="L14" s="1">
        <v>7.2949999999999999</v>
      </c>
      <c r="AQ14" s="4">
        <v>780</v>
      </c>
      <c r="AR14" s="1">
        <f t="shared" si="3"/>
        <v>7.4592000000000001</v>
      </c>
      <c r="AS14" s="1">
        <f t="shared" si="0"/>
        <v>3.5897000000000006</v>
      </c>
      <c r="AT14" s="1">
        <f t="shared" si="1"/>
        <v>2.6985000000000001</v>
      </c>
      <c r="AU14" s="1">
        <f>0.000005*AQ14^2-0.0059*AQ14+3.8104</f>
        <v>2.2504</v>
      </c>
    </row>
    <row r="15" spans="1:4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4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3" x14ac:dyDescent="0.3">
      <c r="A17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3" x14ac:dyDescent="0.3">
      <c r="A19" s="25" t="s">
        <v>0</v>
      </c>
      <c r="B19" s="25"/>
      <c r="C19" s="25"/>
      <c r="D19" s="25" t="s">
        <v>8</v>
      </c>
      <c r="E19" s="25"/>
      <c r="F19" s="25"/>
      <c r="G19" s="25" t="s">
        <v>1</v>
      </c>
      <c r="H19" s="25"/>
      <c r="I19" s="25"/>
      <c r="J19" s="25" t="s">
        <v>2</v>
      </c>
      <c r="K19" s="25"/>
      <c r="L19" s="25"/>
      <c r="M19" s="26" t="s">
        <v>4</v>
      </c>
    </row>
    <row r="20" spans="1:13" ht="15" thickBot="1" x14ac:dyDescent="0.35">
      <c r="A20" s="2" t="s">
        <v>3</v>
      </c>
      <c r="B20" s="2" t="s">
        <v>12</v>
      </c>
      <c r="C20" s="2" t="s">
        <v>6</v>
      </c>
      <c r="D20" s="2" t="s">
        <v>3</v>
      </c>
      <c r="E20" s="2" t="s">
        <v>12</v>
      </c>
      <c r="F20" s="2" t="s">
        <v>6</v>
      </c>
      <c r="G20" s="2" t="s">
        <v>3</v>
      </c>
      <c r="H20" s="2" t="s">
        <v>12</v>
      </c>
      <c r="I20" s="2" t="s">
        <v>6</v>
      </c>
      <c r="J20" s="2" t="s">
        <v>3</v>
      </c>
      <c r="K20" s="2" t="s">
        <v>12</v>
      </c>
      <c r="L20" s="2" t="s">
        <v>6</v>
      </c>
      <c r="M20" s="27"/>
    </row>
    <row r="21" spans="1:13" ht="15" thickTop="1" x14ac:dyDescent="0.3">
      <c r="A21" s="3">
        <v>0.375</v>
      </c>
      <c r="B21" s="4">
        <v>0</v>
      </c>
      <c r="C21" s="1">
        <v>2.35</v>
      </c>
      <c r="D21" s="3">
        <v>0.375</v>
      </c>
      <c r="E21" s="4">
        <v>0</v>
      </c>
      <c r="F21" s="1">
        <v>2.4</v>
      </c>
      <c r="G21" s="3">
        <v>0.375</v>
      </c>
      <c r="H21" s="4">
        <v>0</v>
      </c>
      <c r="I21" s="1">
        <v>2.75</v>
      </c>
      <c r="J21" s="3">
        <v>0.375</v>
      </c>
      <c r="K21" s="4">
        <v>0</v>
      </c>
      <c r="L21" s="1">
        <v>3.1</v>
      </c>
      <c r="M21" t="s">
        <v>5</v>
      </c>
    </row>
    <row r="22" spans="1:13" x14ac:dyDescent="0.3">
      <c r="A22" s="3">
        <v>0.41666666666666669</v>
      </c>
      <c r="B22" s="4">
        <v>60</v>
      </c>
      <c r="C22" s="1">
        <v>3.75</v>
      </c>
      <c r="D22" s="3">
        <v>0.41666666666666669</v>
      </c>
      <c r="E22" s="4">
        <v>60</v>
      </c>
      <c r="F22" s="1">
        <v>3.95</v>
      </c>
      <c r="G22" s="3">
        <v>0.41666666666666669</v>
      </c>
      <c r="H22" s="4">
        <v>60</v>
      </c>
      <c r="I22" s="1">
        <v>6.58</v>
      </c>
      <c r="J22" s="3">
        <v>0.41666666666666669</v>
      </c>
      <c r="K22" s="4">
        <v>60</v>
      </c>
      <c r="L22" s="1">
        <v>10.85</v>
      </c>
      <c r="M22" t="s">
        <v>7</v>
      </c>
    </row>
    <row r="23" spans="1:13" x14ac:dyDescent="0.3">
      <c r="A23" s="3">
        <v>0.46527777777777773</v>
      </c>
      <c r="B23" s="4">
        <v>130</v>
      </c>
      <c r="C23" s="1">
        <v>2.96</v>
      </c>
      <c r="D23" s="3">
        <v>0.46527777777777773</v>
      </c>
      <c r="E23" s="4">
        <v>130</v>
      </c>
      <c r="F23" s="1">
        <v>3.1</v>
      </c>
      <c r="G23" s="3">
        <v>0.46527777777777773</v>
      </c>
      <c r="H23" s="4">
        <v>130</v>
      </c>
      <c r="I23" s="1">
        <v>6.05</v>
      </c>
      <c r="J23" s="3">
        <v>0.46527777777777773</v>
      </c>
      <c r="K23" s="4">
        <v>130</v>
      </c>
      <c r="L23" s="1">
        <v>10.15</v>
      </c>
    </row>
    <row r="24" spans="1:13" x14ac:dyDescent="0.3">
      <c r="A24" s="3">
        <v>0.52083333333333337</v>
      </c>
      <c r="B24" s="4">
        <v>210</v>
      </c>
      <c r="C24" s="1">
        <v>2.7</v>
      </c>
      <c r="D24" s="3">
        <v>0.52083333333333337</v>
      </c>
      <c r="E24" s="4">
        <v>210</v>
      </c>
      <c r="F24" s="1">
        <v>2.8</v>
      </c>
      <c r="G24" s="3">
        <v>0.52083333333333337</v>
      </c>
      <c r="H24" s="4">
        <v>210</v>
      </c>
      <c r="I24" s="1">
        <v>5.45</v>
      </c>
      <c r="J24" s="3">
        <v>0.52083333333333337</v>
      </c>
      <c r="K24" s="4">
        <v>210</v>
      </c>
      <c r="L24" s="1">
        <v>9.4499999999999993</v>
      </c>
    </row>
    <row r="25" spans="1:13" x14ac:dyDescent="0.3">
      <c r="A25" s="3">
        <v>0.55902777777777779</v>
      </c>
      <c r="B25" s="4">
        <v>265</v>
      </c>
      <c r="C25" s="1">
        <v>2.5499999999999998</v>
      </c>
      <c r="D25" s="3">
        <v>0.55902777777777779</v>
      </c>
      <c r="E25" s="4">
        <v>265</v>
      </c>
      <c r="F25" s="1">
        <v>2.6</v>
      </c>
      <c r="G25" s="3">
        <v>0.55902777777777779</v>
      </c>
      <c r="H25" s="4">
        <v>265</v>
      </c>
      <c r="I25" s="1">
        <v>5.0999999999999996</v>
      </c>
      <c r="J25" s="3">
        <v>0.55902777777777779</v>
      </c>
      <c r="K25" s="4">
        <v>265</v>
      </c>
      <c r="L25" s="1">
        <v>9.0500000000000007</v>
      </c>
    </row>
    <row r="26" spans="1:13" x14ac:dyDescent="0.3">
      <c r="A26" s="3">
        <v>0.60763888888888895</v>
      </c>
      <c r="B26" s="4">
        <v>335</v>
      </c>
      <c r="C26" s="1">
        <v>2.4500000000000002</v>
      </c>
      <c r="D26" s="3">
        <v>0.60763888888888895</v>
      </c>
      <c r="E26" s="4">
        <v>335</v>
      </c>
      <c r="F26" s="1">
        <v>2.5</v>
      </c>
      <c r="G26" s="3">
        <v>0.60763888888888895</v>
      </c>
      <c r="H26" s="4">
        <v>335</v>
      </c>
      <c r="I26" s="1">
        <v>4.7</v>
      </c>
      <c r="J26" s="3">
        <v>0.60763888888888895</v>
      </c>
      <c r="K26" s="4">
        <v>335</v>
      </c>
      <c r="L26" s="1">
        <v>8.57</v>
      </c>
    </row>
    <row r="27" spans="1:13" x14ac:dyDescent="0.3">
      <c r="A27" s="3">
        <v>0.64930555555555558</v>
      </c>
      <c r="B27" s="4">
        <v>395</v>
      </c>
      <c r="C27" s="1">
        <v>2.375</v>
      </c>
      <c r="D27" s="3">
        <v>0.64930555555555558</v>
      </c>
      <c r="E27" s="4">
        <v>395</v>
      </c>
      <c r="F27" s="1">
        <v>2.4700000000000002</v>
      </c>
      <c r="G27" s="3">
        <v>0.64930555555555558</v>
      </c>
      <c r="H27" s="4">
        <v>395</v>
      </c>
      <c r="I27" s="1">
        <v>4.42</v>
      </c>
      <c r="J27" s="3">
        <v>0.64930555555555558</v>
      </c>
      <c r="K27" s="4">
        <v>395</v>
      </c>
      <c r="L27" s="1">
        <v>8.23</v>
      </c>
    </row>
    <row r="28" spans="1:13" x14ac:dyDescent="0.3">
      <c r="A28" s="3">
        <v>0.72916666666666663</v>
      </c>
      <c r="B28" s="4">
        <v>510</v>
      </c>
      <c r="C28" s="1">
        <v>2.3650000000000002</v>
      </c>
      <c r="D28" s="3">
        <v>0.72916666666666663</v>
      </c>
      <c r="E28" s="4">
        <v>510</v>
      </c>
      <c r="F28" s="1">
        <v>2.4449999999999998</v>
      </c>
      <c r="G28" s="3">
        <v>0.72916666666666663</v>
      </c>
      <c r="H28" s="4">
        <v>510</v>
      </c>
      <c r="I28" s="1">
        <v>3.9750000000000001</v>
      </c>
      <c r="J28" s="3">
        <v>0.72916666666666663</v>
      </c>
      <c r="K28" s="4">
        <v>510</v>
      </c>
      <c r="L28" s="1">
        <v>7.75</v>
      </c>
    </row>
    <row r="29" spans="1:13" x14ac:dyDescent="0.3">
      <c r="A29" s="3">
        <v>0.8125</v>
      </c>
      <c r="B29" s="4">
        <v>630</v>
      </c>
      <c r="C29" s="1">
        <v>2.35</v>
      </c>
      <c r="D29" s="3">
        <v>0.8125</v>
      </c>
      <c r="E29" s="4">
        <v>630</v>
      </c>
      <c r="F29" s="1">
        <v>2.4</v>
      </c>
      <c r="G29" s="3">
        <v>0.8125</v>
      </c>
      <c r="H29" s="4">
        <v>630</v>
      </c>
      <c r="I29" s="1">
        <v>3.7</v>
      </c>
      <c r="J29" s="3">
        <v>0.8125</v>
      </c>
      <c r="K29" s="4">
        <v>630</v>
      </c>
      <c r="L29" s="1">
        <v>7.47</v>
      </c>
    </row>
    <row r="30" spans="1:13" x14ac:dyDescent="0.3">
      <c r="A30" s="3">
        <v>0.91666666666666663</v>
      </c>
      <c r="B30" s="4">
        <v>780</v>
      </c>
      <c r="C30" s="1">
        <v>2.35</v>
      </c>
      <c r="D30" s="3">
        <v>0.91666666666666663</v>
      </c>
      <c r="E30" s="4">
        <v>780</v>
      </c>
      <c r="F30" s="1">
        <v>2.4</v>
      </c>
      <c r="G30" s="3">
        <v>0.91666666666666663</v>
      </c>
      <c r="H30" s="4">
        <v>780</v>
      </c>
      <c r="I30" s="1">
        <v>3.5950000000000002</v>
      </c>
      <c r="J30" s="3">
        <v>0.91666666666666663</v>
      </c>
      <c r="K30" s="4">
        <v>780</v>
      </c>
      <c r="L30" s="1">
        <v>7.45</v>
      </c>
    </row>
    <row r="32" spans="1:13" x14ac:dyDescent="0.3">
      <c r="A32" t="s">
        <v>11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25" t="s">
        <v>0</v>
      </c>
      <c r="B34" s="25"/>
      <c r="C34" s="25"/>
      <c r="D34" s="25" t="s">
        <v>8</v>
      </c>
      <c r="E34" s="25"/>
      <c r="F34" s="25"/>
      <c r="G34" s="25" t="s">
        <v>1</v>
      </c>
      <c r="H34" s="25"/>
      <c r="I34" s="25"/>
      <c r="J34" s="25" t="s">
        <v>2</v>
      </c>
      <c r="K34" s="25"/>
      <c r="L34" s="25"/>
      <c r="M34" s="26" t="s">
        <v>4</v>
      </c>
    </row>
    <row r="35" spans="1:13" ht="15" thickBot="1" x14ac:dyDescent="0.35">
      <c r="A35" s="2" t="s">
        <v>3</v>
      </c>
      <c r="B35" s="2" t="s">
        <v>12</v>
      </c>
      <c r="C35" s="2" t="s">
        <v>6</v>
      </c>
      <c r="D35" s="2" t="s">
        <v>3</v>
      </c>
      <c r="E35" s="2" t="s">
        <v>12</v>
      </c>
      <c r="F35" s="2" t="s">
        <v>6</v>
      </c>
      <c r="G35" s="2" t="s">
        <v>3</v>
      </c>
      <c r="H35" s="2" t="s">
        <v>12</v>
      </c>
      <c r="I35" s="2" t="s">
        <v>6</v>
      </c>
      <c r="J35" s="2" t="s">
        <v>3</v>
      </c>
      <c r="K35" s="2" t="s">
        <v>12</v>
      </c>
      <c r="L35" s="2" t="s">
        <v>6</v>
      </c>
      <c r="M35" s="27"/>
    </row>
    <row r="36" spans="1:13" ht="15" thickTop="1" x14ac:dyDescent="0.3">
      <c r="A36" s="3">
        <v>0.375</v>
      </c>
      <c r="B36" s="4">
        <v>0</v>
      </c>
      <c r="C36" s="1">
        <v>2.34</v>
      </c>
      <c r="D36" s="3">
        <v>0.375</v>
      </c>
      <c r="E36" s="4">
        <v>0</v>
      </c>
      <c r="F36" s="1">
        <v>2.4300000000000002</v>
      </c>
      <c r="G36" s="3">
        <v>0.375</v>
      </c>
      <c r="H36" s="4">
        <v>0</v>
      </c>
      <c r="I36" s="1">
        <v>2.8</v>
      </c>
      <c r="J36" s="3">
        <v>0.375</v>
      </c>
      <c r="K36" s="4">
        <v>0</v>
      </c>
      <c r="L36" s="1">
        <v>3.1549999999999998</v>
      </c>
      <c r="M36" t="s">
        <v>5</v>
      </c>
    </row>
    <row r="37" spans="1:13" x14ac:dyDescent="0.3">
      <c r="A37" s="3">
        <v>0.41666666666666669</v>
      </c>
      <c r="B37" s="4">
        <v>60</v>
      </c>
      <c r="C37" s="1">
        <v>3.55</v>
      </c>
      <c r="D37" s="3">
        <v>0.41666666666666669</v>
      </c>
      <c r="E37" s="4">
        <v>60</v>
      </c>
      <c r="F37" s="1">
        <v>3.85</v>
      </c>
      <c r="G37" s="3">
        <v>0.41666666666666669</v>
      </c>
      <c r="H37" s="4">
        <v>60</v>
      </c>
      <c r="I37" s="1">
        <v>6.75</v>
      </c>
      <c r="J37" s="3">
        <v>0.41666666666666669</v>
      </c>
      <c r="K37" s="4">
        <v>60</v>
      </c>
      <c r="L37" s="1">
        <v>10.95</v>
      </c>
      <c r="M37" t="s">
        <v>7</v>
      </c>
    </row>
    <row r="38" spans="1:13" x14ac:dyDescent="0.3">
      <c r="A38" s="3">
        <v>0.46527777777777773</v>
      </c>
      <c r="B38" s="4">
        <v>130</v>
      </c>
      <c r="C38" s="1">
        <v>3.1</v>
      </c>
      <c r="D38" s="3">
        <v>0.46527777777777773</v>
      </c>
      <c r="E38" s="4">
        <v>130</v>
      </c>
      <c r="F38" s="1">
        <v>3.15</v>
      </c>
      <c r="G38" s="3">
        <v>0.46527777777777773</v>
      </c>
      <c r="H38" s="4">
        <v>130</v>
      </c>
      <c r="I38" s="1">
        <v>5.65</v>
      </c>
      <c r="J38" s="3">
        <v>0.46527777777777773</v>
      </c>
      <c r="K38" s="4">
        <v>130</v>
      </c>
      <c r="L38" s="1">
        <v>9.9499999999999993</v>
      </c>
    </row>
    <row r="39" spans="1:13" x14ac:dyDescent="0.3">
      <c r="A39" s="3">
        <v>0.52083333333333337</v>
      </c>
      <c r="B39" s="4">
        <v>210</v>
      </c>
      <c r="C39" s="1">
        <v>2.75</v>
      </c>
      <c r="D39" s="3">
        <v>0.52083333333333337</v>
      </c>
      <c r="E39" s="4">
        <v>210</v>
      </c>
      <c r="F39" s="1">
        <v>2.9</v>
      </c>
      <c r="G39" s="3">
        <v>0.52083333333333337</v>
      </c>
      <c r="H39" s="4">
        <v>210</v>
      </c>
      <c r="I39" s="1">
        <v>5.2</v>
      </c>
      <c r="J39" s="3">
        <v>0.52083333333333337</v>
      </c>
      <c r="K39" s="4">
        <v>210</v>
      </c>
      <c r="L39" s="1">
        <v>9.35</v>
      </c>
    </row>
    <row r="40" spans="1:13" x14ac:dyDescent="0.3">
      <c r="A40" s="3">
        <v>0.55902777777777779</v>
      </c>
      <c r="B40" s="4">
        <v>265</v>
      </c>
      <c r="C40" s="1">
        <v>2.6</v>
      </c>
      <c r="D40" s="3">
        <v>0.55902777777777779</v>
      </c>
      <c r="E40" s="4">
        <v>265</v>
      </c>
      <c r="F40" s="1">
        <v>2.75</v>
      </c>
      <c r="G40" s="3">
        <v>0.55902777777777779</v>
      </c>
      <c r="H40" s="4">
        <v>265</v>
      </c>
      <c r="I40" s="1">
        <v>5</v>
      </c>
      <c r="J40" s="3">
        <v>0.55902777777777779</v>
      </c>
      <c r="K40" s="4">
        <v>265</v>
      </c>
      <c r="L40" s="1">
        <v>8.9649999999999999</v>
      </c>
    </row>
    <row r="41" spans="1:13" x14ac:dyDescent="0.3">
      <c r="A41" s="3">
        <v>0.60763888888888895</v>
      </c>
      <c r="B41" s="4">
        <v>335</v>
      </c>
      <c r="C41" s="1">
        <v>2.4</v>
      </c>
      <c r="D41" s="3">
        <v>0.60763888888888895</v>
      </c>
      <c r="E41" s="4">
        <v>335</v>
      </c>
      <c r="F41" s="1">
        <v>2.57</v>
      </c>
      <c r="G41" s="3">
        <v>0.60763888888888895</v>
      </c>
      <c r="H41" s="4">
        <v>335</v>
      </c>
      <c r="I41" s="1">
        <v>4.7</v>
      </c>
      <c r="J41" s="3">
        <v>0.60763888888888895</v>
      </c>
      <c r="K41" s="4">
        <v>335</v>
      </c>
      <c r="L41" s="1">
        <v>8.5</v>
      </c>
    </row>
    <row r="42" spans="1:13" x14ac:dyDescent="0.3">
      <c r="A42" s="3">
        <v>0.64930555555555558</v>
      </c>
      <c r="B42" s="4">
        <v>395</v>
      </c>
      <c r="C42" s="1">
        <v>2.36</v>
      </c>
      <c r="D42" s="3">
        <v>0.64930555555555558</v>
      </c>
      <c r="E42" s="4">
        <v>395</v>
      </c>
      <c r="F42" s="1">
        <v>2.5</v>
      </c>
      <c r="G42" s="3">
        <v>0.64930555555555558</v>
      </c>
      <c r="H42" s="4">
        <v>395</v>
      </c>
      <c r="I42" s="1">
        <v>4.45</v>
      </c>
      <c r="J42" s="3">
        <v>0.64930555555555558</v>
      </c>
      <c r="K42" s="4">
        <v>395</v>
      </c>
      <c r="L42" s="1">
        <v>8.25</v>
      </c>
    </row>
    <row r="43" spans="1:13" x14ac:dyDescent="0.3">
      <c r="A43" s="3">
        <v>0.72916666666666663</v>
      </c>
      <c r="B43" s="4">
        <v>510</v>
      </c>
      <c r="C43" s="1">
        <v>2.34</v>
      </c>
      <c r="D43" s="3">
        <v>0.72916666666666663</v>
      </c>
      <c r="E43" s="4">
        <v>510</v>
      </c>
      <c r="F43" s="1">
        <v>2.4300000000000002</v>
      </c>
      <c r="G43" s="3">
        <v>0.72916666666666663</v>
      </c>
      <c r="H43" s="4">
        <v>510</v>
      </c>
      <c r="I43" s="1">
        <v>3.85</v>
      </c>
      <c r="J43" s="3">
        <v>0.72916666666666663</v>
      </c>
      <c r="K43" s="4">
        <v>510</v>
      </c>
      <c r="L43" s="1">
        <v>7.72</v>
      </c>
    </row>
    <row r="44" spans="1:13" x14ac:dyDescent="0.3">
      <c r="A44" s="3">
        <v>0.8125</v>
      </c>
      <c r="B44" s="4">
        <v>630</v>
      </c>
      <c r="C44" s="1">
        <v>2.34</v>
      </c>
      <c r="D44" s="3">
        <v>0.8125</v>
      </c>
      <c r="E44" s="4">
        <v>630</v>
      </c>
      <c r="F44" s="1">
        <v>2.4300000000000002</v>
      </c>
      <c r="G44" s="3">
        <v>0.8125</v>
      </c>
      <c r="H44" s="4">
        <v>630</v>
      </c>
      <c r="I44" s="1">
        <v>3.65</v>
      </c>
      <c r="J44" s="3">
        <v>0.8125</v>
      </c>
      <c r="K44" s="4">
        <v>630</v>
      </c>
      <c r="L44" s="1">
        <v>7.45</v>
      </c>
    </row>
    <row r="45" spans="1:13" x14ac:dyDescent="0.3">
      <c r="A45" s="3">
        <v>0.91666666666666663</v>
      </c>
      <c r="B45" s="4">
        <v>780</v>
      </c>
      <c r="C45" s="1">
        <v>2.34</v>
      </c>
      <c r="D45" s="3">
        <v>0.91666666666666663</v>
      </c>
      <c r="E45" s="4">
        <v>780</v>
      </c>
      <c r="F45" s="1">
        <v>2.4300000000000002</v>
      </c>
      <c r="G45" s="3">
        <v>0.91666666666666663</v>
      </c>
      <c r="H45" s="4">
        <v>780</v>
      </c>
      <c r="I45" s="1">
        <v>3.5</v>
      </c>
      <c r="J45" s="3">
        <v>0.91666666666666663</v>
      </c>
      <c r="K45" s="4">
        <v>780</v>
      </c>
      <c r="L45" s="1">
        <v>7.15</v>
      </c>
    </row>
    <row r="46" spans="1:13" x14ac:dyDescent="0.3">
      <c r="B46" s="5"/>
      <c r="E46" s="5"/>
      <c r="K46" s="5"/>
    </row>
  </sheetData>
  <mergeCells count="15">
    <mergeCell ref="A3:C3"/>
    <mergeCell ref="D3:F3"/>
    <mergeCell ref="G3:I3"/>
    <mergeCell ref="J3:L3"/>
    <mergeCell ref="M3:M4"/>
    <mergeCell ref="A19:C19"/>
    <mergeCell ref="D19:F19"/>
    <mergeCell ref="G19:I19"/>
    <mergeCell ref="J19:L19"/>
    <mergeCell ref="M19:M20"/>
    <mergeCell ref="A34:C34"/>
    <mergeCell ref="D34:F34"/>
    <mergeCell ref="G34:I34"/>
    <mergeCell ref="J34:L34"/>
    <mergeCell ref="M34:M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7"/>
  <sheetViews>
    <sheetView tabSelected="1" topLeftCell="A16" zoomScale="85" zoomScaleNormal="85" workbookViewId="0">
      <selection activeCell="J17" sqref="J17"/>
    </sheetView>
  </sheetViews>
  <sheetFormatPr baseColWidth="10" defaultColWidth="11.44140625" defaultRowHeight="14.4" x14ac:dyDescent="0.3"/>
  <cols>
    <col min="1" max="1" width="22.33203125" style="7" bestFit="1" customWidth="1"/>
    <col min="2" max="3" width="11.44140625" style="7"/>
    <col min="4" max="4" width="12.88671875" style="7" bestFit="1" customWidth="1"/>
    <col min="5" max="5" width="11.88671875" style="7" bestFit="1" customWidth="1"/>
    <col min="6" max="7" width="11.44140625" style="7"/>
    <col min="8" max="8" width="19.5546875" style="7" bestFit="1" customWidth="1"/>
    <col min="9" max="16384" width="11.44140625" style="7"/>
  </cols>
  <sheetData>
    <row r="1" spans="1:18" ht="15.6" x14ac:dyDescent="0.3">
      <c r="A1" s="19" t="s">
        <v>56</v>
      </c>
      <c r="B1" s="6"/>
      <c r="K1" s="20" t="s">
        <v>47</v>
      </c>
    </row>
    <row r="2" spans="1:18" x14ac:dyDescent="0.3">
      <c r="A2" s="11" t="s">
        <v>12</v>
      </c>
      <c r="B2" s="12" t="s">
        <v>18</v>
      </c>
      <c r="C2" s="12" t="s">
        <v>19</v>
      </c>
      <c r="D2" s="12" t="s">
        <v>20</v>
      </c>
      <c r="E2" s="12" t="s">
        <v>21</v>
      </c>
      <c r="F2" s="13" t="s">
        <v>22</v>
      </c>
      <c r="G2" s="13" t="s">
        <v>23</v>
      </c>
      <c r="H2" s="13" t="s">
        <v>24</v>
      </c>
      <c r="K2" s="11" t="str">
        <f>A2</f>
        <v>Tiempo (min)</v>
      </c>
      <c r="L2" s="7" t="s">
        <v>48</v>
      </c>
      <c r="M2" s="7" t="s">
        <v>50</v>
      </c>
      <c r="N2" s="7" t="s">
        <v>51</v>
      </c>
      <c r="O2" s="7" t="s">
        <v>49</v>
      </c>
      <c r="P2" s="18" t="s">
        <v>52</v>
      </c>
      <c r="Q2" s="18" t="s">
        <v>54</v>
      </c>
      <c r="R2" s="18" t="s">
        <v>55</v>
      </c>
    </row>
    <row r="3" spans="1:18" x14ac:dyDescent="0.3">
      <c r="A3" s="8">
        <f>Datos!B5</f>
        <v>0</v>
      </c>
      <c r="B3" s="6">
        <f>Datos!C5</f>
        <v>2.2999999999999998</v>
      </c>
      <c r="C3" s="6">
        <f>Datos!C21</f>
        <v>2.35</v>
      </c>
      <c r="D3" s="6">
        <f>Datos!C36</f>
        <v>2.34</v>
      </c>
      <c r="E3" s="9">
        <f>AVERAGE(B3:D3)</f>
        <v>2.33</v>
      </c>
      <c r="F3" s="10">
        <f>STDEV(B3:D3)</f>
        <v>2.6457513110646012E-2</v>
      </c>
      <c r="G3" s="14">
        <f>F3/SQRT(3)</f>
        <v>1.5275252316519529E-2</v>
      </c>
      <c r="H3" s="9">
        <v>0</v>
      </c>
      <c r="K3" s="8">
        <f t="shared" ref="K3:K12" si="0">A3</f>
        <v>0</v>
      </c>
      <c r="L3" s="9">
        <f>E3</f>
        <v>2.33</v>
      </c>
      <c r="M3" s="9">
        <f>E16</f>
        <v>2.4250000000000003</v>
      </c>
      <c r="N3" s="9">
        <f>E29</f>
        <v>2.7633333333333332</v>
      </c>
      <c r="O3" s="9">
        <f t="shared" ref="O3:O12" si="1">E42</f>
        <v>3.1366666666666667</v>
      </c>
      <c r="P3" s="24">
        <f>((M3-L3)/L3)*100</f>
        <v>4.0772532188841284</v>
      </c>
      <c r="Q3" s="24">
        <f>((N3-L3)/L3)*100</f>
        <v>18.597997138769664</v>
      </c>
      <c r="R3" s="24">
        <f>((O3-L3)/L3)*100</f>
        <v>34.620886981402002</v>
      </c>
    </row>
    <row r="4" spans="1:18" x14ac:dyDescent="0.3">
      <c r="A4" s="8">
        <f>Datos!B6</f>
        <v>60</v>
      </c>
      <c r="B4" s="6">
        <f>Datos!C6</f>
        <v>3.7349999999999999</v>
      </c>
      <c r="C4" s="6">
        <f>Datos!C22</f>
        <v>3.75</v>
      </c>
      <c r="D4" s="6">
        <f>Datos!C37</f>
        <v>3.55</v>
      </c>
      <c r="E4" s="9">
        <f t="shared" ref="E4:E12" si="2">AVERAGE(B4:D4)</f>
        <v>3.6783333333333332</v>
      </c>
      <c r="F4" s="10">
        <f t="shared" ref="F4:F12" si="3">STDEV(B4:D4)</f>
        <v>0.1113926987433797</v>
      </c>
      <c r="G4" s="14">
        <f t="shared" ref="G4:G12" si="4">F4/SQRT(3)</f>
        <v>6.4312604605249166E-2</v>
      </c>
      <c r="H4" s="9">
        <f t="shared" ref="H4:H12" si="5">E4-E$3</f>
        <v>1.3483333333333332</v>
      </c>
      <c r="K4" s="8">
        <f t="shared" si="0"/>
        <v>60</v>
      </c>
      <c r="L4" s="9">
        <f t="shared" ref="L4:L12" si="6">E4</f>
        <v>3.6783333333333332</v>
      </c>
      <c r="M4" s="9">
        <f t="shared" ref="M4:M12" si="7">E17</f>
        <v>3.9333333333333336</v>
      </c>
      <c r="N4" s="9">
        <f t="shared" ref="N4:N12" si="8">E30</f>
        <v>6.7166666666666659</v>
      </c>
      <c r="O4" s="9">
        <f t="shared" si="1"/>
        <v>10.99</v>
      </c>
      <c r="P4" s="24">
        <f t="shared" ref="P4:P12" si="9">((M4-L4)/L4)*100</f>
        <v>6.9324875396465879</v>
      </c>
      <c r="Q4" s="24">
        <f t="shared" ref="Q4:Q12" si="10">((N4-L4)/L4)*100</f>
        <v>82.600815586769343</v>
      </c>
      <c r="R4" s="24">
        <f t="shared" ref="R4:R12" si="11">((O4-L4)/L4)*100</f>
        <v>198.77661984594474</v>
      </c>
    </row>
    <row r="5" spans="1:18" x14ac:dyDescent="0.3">
      <c r="A5" s="8">
        <f>Datos!B7</f>
        <v>130</v>
      </c>
      <c r="B5" s="6">
        <f>Datos!C7</f>
        <v>2.9449999999999998</v>
      </c>
      <c r="C5" s="6">
        <f>Datos!C23</f>
        <v>2.96</v>
      </c>
      <c r="D5" s="6">
        <f>Datos!C38</f>
        <v>3.1</v>
      </c>
      <c r="E5" s="9">
        <f t="shared" si="2"/>
        <v>3.0016666666666665</v>
      </c>
      <c r="F5" s="10">
        <f t="shared" si="3"/>
        <v>8.5488790688214508E-2</v>
      </c>
      <c r="G5" s="14">
        <f t="shared" si="4"/>
        <v>4.9356976316536225E-2</v>
      </c>
      <c r="H5" s="9">
        <f t="shared" si="5"/>
        <v>0.67166666666666641</v>
      </c>
      <c r="K5" s="8">
        <f t="shared" si="0"/>
        <v>130</v>
      </c>
      <c r="L5" s="9">
        <f t="shared" si="6"/>
        <v>3.0016666666666665</v>
      </c>
      <c r="M5" s="9">
        <f t="shared" si="7"/>
        <v>3.1083333333333338</v>
      </c>
      <c r="N5" s="9">
        <f t="shared" si="8"/>
        <v>5.8133333333333326</v>
      </c>
      <c r="O5" s="9">
        <f t="shared" si="1"/>
        <v>9.956666666666667</v>
      </c>
      <c r="P5" s="24">
        <f t="shared" si="9"/>
        <v>3.5535813436979686</v>
      </c>
      <c r="Q5" s="24">
        <f t="shared" si="10"/>
        <v>93.670183231538019</v>
      </c>
      <c r="R5" s="24">
        <f t="shared" si="11"/>
        <v>231.70460855080512</v>
      </c>
    </row>
    <row r="6" spans="1:18" x14ac:dyDescent="0.3">
      <c r="A6" s="8">
        <f>Datos!B8</f>
        <v>210</v>
      </c>
      <c r="B6" s="6">
        <f>Datos!C8</f>
        <v>2.665</v>
      </c>
      <c r="C6" s="6">
        <f>Datos!C24</f>
        <v>2.7</v>
      </c>
      <c r="D6" s="6">
        <f>Datos!C39</f>
        <v>2.75</v>
      </c>
      <c r="E6" s="9">
        <f t="shared" si="2"/>
        <v>2.7050000000000001</v>
      </c>
      <c r="F6" s="10">
        <f t="shared" si="3"/>
        <v>4.2720018726587629E-2</v>
      </c>
      <c r="G6" s="14">
        <f t="shared" si="4"/>
        <v>2.4664414311581222E-2</v>
      </c>
      <c r="H6" s="9">
        <f t="shared" si="5"/>
        <v>0.375</v>
      </c>
      <c r="K6" s="8">
        <f t="shared" si="0"/>
        <v>210</v>
      </c>
      <c r="L6" s="9">
        <f t="shared" si="6"/>
        <v>2.7050000000000001</v>
      </c>
      <c r="M6" s="9">
        <f t="shared" si="7"/>
        <v>2.8216666666666668</v>
      </c>
      <c r="N6" s="9">
        <f t="shared" si="8"/>
        <v>5.333333333333333</v>
      </c>
      <c r="O6" s="9">
        <f t="shared" si="1"/>
        <v>9.375</v>
      </c>
      <c r="P6" s="24">
        <f t="shared" si="9"/>
        <v>4.3130006161429462</v>
      </c>
      <c r="Q6" s="24">
        <f t="shared" si="10"/>
        <v>97.165742452248907</v>
      </c>
      <c r="R6" s="24">
        <f t="shared" si="11"/>
        <v>246.58040665434382</v>
      </c>
    </row>
    <row r="7" spans="1:18" x14ac:dyDescent="0.3">
      <c r="A7" s="8">
        <f>Datos!B9</f>
        <v>265</v>
      </c>
      <c r="B7" s="6">
        <f>Datos!C9</f>
        <v>2.5</v>
      </c>
      <c r="C7" s="6">
        <f>Datos!C25</f>
        <v>2.5499999999999998</v>
      </c>
      <c r="D7" s="6">
        <f>Datos!C40</f>
        <v>2.6</v>
      </c>
      <c r="E7" s="9">
        <f t="shared" si="2"/>
        <v>2.5500000000000003</v>
      </c>
      <c r="F7" s="10">
        <f t="shared" si="3"/>
        <v>5.0000000000000044E-2</v>
      </c>
      <c r="G7" s="14">
        <f t="shared" si="4"/>
        <v>2.8867513459481315E-2</v>
      </c>
      <c r="H7" s="9">
        <f t="shared" si="5"/>
        <v>0.2200000000000002</v>
      </c>
      <c r="K7" s="8">
        <f t="shared" si="0"/>
        <v>265</v>
      </c>
      <c r="L7" s="9">
        <f t="shared" si="6"/>
        <v>2.5500000000000003</v>
      </c>
      <c r="M7" s="9">
        <f t="shared" si="7"/>
        <v>2.6549999999999998</v>
      </c>
      <c r="N7" s="9">
        <f t="shared" si="8"/>
        <v>5.0650000000000004</v>
      </c>
      <c r="O7" s="9">
        <f t="shared" si="1"/>
        <v>8.9933333333333341</v>
      </c>
      <c r="P7" s="24">
        <f t="shared" si="9"/>
        <v>4.1176470588235103</v>
      </c>
      <c r="Q7" s="24">
        <f t="shared" si="10"/>
        <v>98.627450980392155</v>
      </c>
      <c r="R7" s="24">
        <f t="shared" si="11"/>
        <v>252.6797385620915</v>
      </c>
    </row>
    <row r="8" spans="1:18" x14ac:dyDescent="0.3">
      <c r="A8" s="8">
        <f>Datos!B10</f>
        <v>335</v>
      </c>
      <c r="B8" s="6">
        <f>Datos!C10</f>
        <v>2.4249999999999998</v>
      </c>
      <c r="C8" s="6">
        <f>Datos!C26</f>
        <v>2.4500000000000002</v>
      </c>
      <c r="D8" s="6">
        <f>Datos!C41</f>
        <v>2.4</v>
      </c>
      <c r="E8" s="9">
        <f t="shared" si="2"/>
        <v>2.4250000000000003</v>
      </c>
      <c r="F8" s="10">
        <f t="shared" si="3"/>
        <v>2.5000000000000133E-2</v>
      </c>
      <c r="G8" s="14">
        <f t="shared" si="4"/>
        <v>1.4433756729740722E-2</v>
      </c>
      <c r="H8" s="9">
        <f t="shared" si="5"/>
        <v>9.5000000000000195E-2</v>
      </c>
      <c r="K8" s="8">
        <f t="shared" si="0"/>
        <v>335</v>
      </c>
      <c r="L8" s="9">
        <f t="shared" si="6"/>
        <v>2.4250000000000003</v>
      </c>
      <c r="M8" s="9">
        <f t="shared" si="7"/>
        <v>2.5383333333333336</v>
      </c>
      <c r="N8" s="9">
        <f t="shared" si="8"/>
        <v>4.7183333333333337</v>
      </c>
      <c r="O8" s="9">
        <f t="shared" si="1"/>
        <v>8.5533333333333328</v>
      </c>
      <c r="P8" s="24">
        <f t="shared" si="9"/>
        <v>4.6735395189003412</v>
      </c>
      <c r="Q8" s="24">
        <f t="shared" si="10"/>
        <v>94.57044673539518</v>
      </c>
      <c r="R8" s="24">
        <f t="shared" si="11"/>
        <v>252.71477663230232</v>
      </c>
    </row>
    <row r="9" spans="1:18" x14ac:dyDescent="0.3">
      <c r="A9" s="8">
        <f>Datos!B11</f>
        <v>395</v>
      </c>
      <c r="B9" s="6">
        <f>Datos!C11</f>
        <v>2.36</v>
      </c>
      <c r="C9" s="6">
        <f>Datos!C27</f>
        <v>2.375</v>
      </c>
      <c r="D9" s="6">
        <f>Datos!C42</f>
        <v>2.36</v>
      </c>
      <c r="E9" s="9">
        <f t="shared" si="2"/>
        <v>2.3649999999999998</v>
      </c>
      <c r="F9" s="10">
        <f t="shared" si="3"/>
        <v>8.6602540378444576E-3</v>
      </c>
      <c r="G9" s="14">
        <f t="shared" si="4"/>
        <v>5.0000000000000417E-3</v>
      </c>
      <c r="H9" s="9">
        <f t="shared" si="5"/>
        <v>3.4999999999999698E-2</v>
      </c>
      <c r="I9" s="15">
        <f>(A9-A4)/60</f>
        <v>5.583333333333333</v>
      </c>
      <c r="K9" s="8">
        <f t="shared" si="0"/>
        <v>395</v>
      </c>
      <c r="L9" s="9">
        <f t="shared" si="6"/>
        <v>2.3649999999999998</v>
      </c>
      <c r="M9" s="9">
        <f t="shared" si="7"/>
        <v>2.4900000000000002</v>
      </c>
      <c r="N9" s="9">
        <f t="shared" si="8"/>
        <v>4.4483333333333333</v>
      </c>
      <c r="O9" s="9">
        <f t="shared" si="1"/>
        <v>8.2583333333333329</v>
      </c>
      <c r="P9" s="24">
        <f t="shared" si="9"/>
        <v>5.2854122621564681</v>
      </c>
      <c r="Q9" s="24">
        <f t="shared" si="10"/>
        <v>88.090204369274147</v>
      </c>
      <c r="R9" s="24">
        <f t="shared" si="11"/>
        <v>249.18957011980268</v>
      </c>
    </row>
    <row r="10" spans="1:18" x14ac:dyDescent="0.3">
      <c r="A10" s="8">
        <f>Datos!B12</f>
        <v>510</v>
      </c>
      <c r="B10" s="6">
        <f>Datos!C12</f>
        <v>2.2999999999999998</v>
      </c>
      <c r="C10" s="6">
        <f>Datos!C28</f>
        <v>2.3650000000000002</v>
      </c>
      <c r="D10" s="6">
        <f>Datos!C43</f>
        <v>2.34</v>
      </c>
      <c r="E10" s="9">
        <f t="shared" si="2"/>
        <v>2.335</v>
      </c>
      <c r="F10" s="10">
        <f t="shared" si="3"/>
        <v>3.2787192621510183E-2</v>
      </c>
      <c r="G10" s="14">
        <f t="shared" si="4"/>
        <v>1.8929694486001018E-2</v>
      </c>
      <c r="H10" s="9">
        <f t="shared" si="5"/>
        <v>4.9999999999998934E-3</v>
      </c>
      <c r="K10" s="8">
        <f t="shared" si="0"/>
        <v>510</v>
      </c>
      <c r="L10" s="9">
        <f t="shared" si="6"/>
        <v>2.335</v>
      </c>
      <c r="M10" s="9">
        <f t="shared" si="7"/>
        <v>2.44</v>
      </c>
      <c r="N10" s="9">
        <f t="shared" si="8"/>
        <v>3.936666666666667</v>
      </c>
      <c r="O10" s="9">
        <f t="shared" si="1"/>
        <v>7.751666666666666</v>
      </c>
      <c r="P10" s="24">
        <f t="shared" si="9"/>
        <v>4.4967880085653098</v>
      </c>
      <c r="Q10" s="24">
        <f t="shared" si="10"/>
        <v>68.593861527480385</v>
      </c>
      <c r="R10" s="24">
        <f t="shared" si="11"/>
        <v>231.97715917201998</v>
      </c>
    </row>
    <row r="11" spans="1:18" x14ac:dyDescent="0.3">
      <c r="A11" s="8">
        <f>Datos!B13</f>
        <v>630</v>
      </c>
      <c r="B11" s="6">
        <f>Datos!C13</f>
        <v>2.2999999999999998</v>
      </c>
      <c r="C11" s="6">
        <f>Datos!C29</f>
        <v>2.35</v>
      </c>
      <c r="D11" s="6">
        <f>Datos!C44</f>
        <v>2.34</v>
      </c>
      <c r="E11" s="9">
        <f t="shared" si="2"/>
        <v>2.33</v>
      </c>
      <c r="F11" s="10">
        <f t="shared" si="3"/>
        <v>2.6457513110646012E-2</v>
      </c>
      <c r="G11" s="14">
        <f t="shared" si="4"/>
        <v>1.5275252316519529E-2</v>
      </c>
      <c r="H11" s="9">
        <f t="shared" si="5"/>
        <v>0</v>
      </c>
      <c r="K11" s="8">
        <f t="shared" si="0"/>
        <v>630</v>
      </c>
      <c r="L11" s="9">
        <f t="shared" si="6"/>
        <v>2.33</v>
      </c>
      <c r="M11" s="9">
        <f t="shared" si="7"/>
        <v>2.4250000000000003</v>
      </c>
      <c r="N11" s="9">
        <f t="shared" si="8"/>
        <v>3.6999999999999997</v>
      </c>
      <c r="O11" s="9">
        <f t="shared" si="1"/>
        <v>7.4816666666666665</v>
      </c>
      <c r="P11" s="24">
        <f t="shared" si="9"/>
        <v>4.0772532188841284</v>
      </c>
      <c r="Q11" s="24">
        <f t="shared" si="10"/>
        <v>58.798283261802567</v>
      </c>
      <c r="R11" s="24">
        <f t="shared" si="11"/>
        <v>221.10157367668094</v>
      </c>
    </row>
    <row r="12" spans="1:18" x14ac:dyDescent="0.3">
      <c r="A12" s="8">
        <f>Datos!B14</f>
        <v>780</v>
      </c>
      <c r="B12" s="6">
        <f>Datos!C14</f>
        <v>2.2999999999999998</v>
      </c>
      <c r="C12" s="6">
        <f>Datos!C30</f>
        <v>2.35</v>
      </c>
      <c r="D12" s="6">
        <f>Datos!C45</f>
        <v>2.34</v>
      </c>
      <c r="E12" s="9">
        <f t="shared" si="2"/>
        <v>2.33</v>
      </c>
      <c r="F12" s="10">
        <f t="shared" si="3"/>
        <v>2.6457513110646012E-2</v>
      </c>
      <c r="G12" s="14">
        <f t="shared" si="4"/>
        <v>1.5275252316519529E-2</v>
      </c>
      <c r="H12" s="9">
        <f t="shared" si="5"/>
        <v>0</v>
      </c>
      <c r="K12" s="8">
        <f t="shared" si="0"/>
        <v>780</v>
      </c>
      <c r="L12" s="9">
        <f t="shared" si="6"/>
        <v>2.33</v>
      </c>
      <c r="M12" s="9">
        <f t="shared" si="7"/>
        <v>2.4250000000000003</v>
      </c>
      <c r="N12" s="9">
        <f t="shared" si="8"/>
        <v>3.5483333333333333</v>
      </c>
      <c r="O12" s="9">
        <f t="shared" si="1"/>
        <v>7.2983333333333347</v>
      </c>
      <c r="P12" s="24">
        <f t="shared" si="9"/>
        <v>4.0772532188841284</v>
      </c>
      <c r="Q12" s="24">
        <f t="shared" si="10"/>
        <v>52.288984263233182</v>
      </c>
      <c r="R12" s="24">
        <f t="shared" si="11"/>
        <v>213.23319027181694</v>
      </c>
    </row>
    <row r="13" spans="1:18" x14ac:dyDescent="0.3">
      <c r="A13" s="8"/>
      <c r="M13" s="23"/>
      <c r="N13" s="23"/>
      <c r="O13" s="21" t="s">
        <v>53</v>
      </c>
      <c r="P13" s="24">
        <f>AVERAGE(P4:P12)</f>
        <v>4.6141069761890439</v>
      </c>
      <c r="Q13" s="24">
        <f>AVERAGE(Q4:Q12)</f>
        <v>81.600663600903758</v>
      </c>
      <c r="R13" s="24">
        <f>AVERAGE(R4:R12)</f>
        <v>233.10640483175646</v>
      </c>
    </row>
    <row r="14" spans="1:18" ht="15.6" x14ac:dyDescent="0.3">
      <c r="A14" s="19" t="s">
        <v>57</v>
      </c>
      <c r="B14" s="6"/>
    </row>
    <row r="15" spans="1:18" x14ac:dyDescent="0.3">
      <c r="A15" s="11" t="s">
        <v>12</v>
      </c>
      <c r="B15" s="12" t="s">
        <v>18</v>
      </c>
      <c r="C15" s="12" t="s">
        <v>19</v>
      </c>
      <c r="D15" s="12" t="s">
        <v>20</v>
      </c>
      <c r="E15" s="12" t="s">
        <v>21</v>
      </c>
      <c r="F15" s="13" t="s">
        <v>22</v>
      </c>
      <c r="G15" s="13" t="s">
        <v>23</v>
      </c>
      <c r="H15" s="13" t="s">
        <v>24</v>
      </c>
    </row>
    <row r="16" spans="1:18" x14ac:dyDescent="0.3">
      <c r="A16" s="8">
        <f>Datos!B5</f>
        <v>0</v>
      </c>
      <c r="B16" s="6">
        <f>Datos!F5</f>
        <v>2.4449999999999998</v>
      </c>
      <c r="C16" s="6">
        <f>Datos!F21</f>
        <v>2.4</v>
      </c>
      <c r="D16" s="6">
        <f>Datos!F36</f>
        <v>2.4300000000000002</v>
      </c>
      <c r="E16" s="9">
        <f>AVERAGE(B16:D16)</f>
        <v>2.4250000000000003</v>
      </c>
      <c r="F16" s="10">
        <f>STDEV(B16:D16)</f>
        <v>2.2912878474779196E-2</v>
      </c>
      <c r="G16" s="14">
        <f>F16/SQRT(3)</f>
        <v>1.3228756555322952E-2</v>
      </c>
      <c r="H16" s="9">
        <v>0</v>
      </c>
    </row>
    <row r="17" spans="1:9" x14ac:dyDescent="0.3">
      <c r="A17" s="8">
        <f>Datos!B6</f>
        <v>60</v>
      </c>
      <c r="B17" s="6">
        <f>Datos!F6</f>
        <v>4</v>
      </c>
      <c r="C17" s="6">
        <f>Datos!F22</f>
        <v>3.95</v>
      </c>
      <c r="D17" s="6">
        <f>Datos!F37</f>
        <v>3.85</v>
      </c>
      <c r="E17" s="9">
        <f t="shared" ref="E17:E25" si="12">AVERAGE(B17:D17)</f>
        <v>3.9333333333333336</v>
      </c>
      <c r="F17" s="10">
        <f t="shared" ref="F17:F25" si="13">STDEV(B17:D17)</f>
        <v>7.6376261582597305E-2</v>
      </c>
      <c r="G17" s="14">
        <f t="shared" ref="G17:G25" si="14">F17/SQRT(3)</f>
        <v>4.4095855184409831E-2</v>
      </c>
      <c r="H17" s="9">
        <f>E17-E$16</f>
        <v>1.5083333333333333</v>
      </c>
    </row>
    <row r="18" spans="1:9" x14ac:dyDescent="0.3">
      <c r="A18" s="8">
        <f>Datos!B7</f>
        <v>130</v>
      </c>
      <c r="B18" s="6">
        <f>Datos!F7</f>
        <v>3.0750000000000002</v>
      </c>
      <c r="C18" s="6">
        <f>Datos!F23</f>
        <v>3.1</v>
      </c>
      <c r="D18" s="6">
        <f>Datos!F38</f>
        <v>3.15</v>
      </c>
      <c r="E18" s="9">
        <f t="shared" si="12"/>
        <v>3.1083333333333338</v>
      </c>
      <c r="F18" s="10">
        <f t="shared" si="13"/>
        <v>3.8188130791298534E-2</v>
      </c>
      <c r="G18" s="14">
        <f t="shared" si="14"/>
        <v>2.2047927592204846E-2</v>
      </c>
      <c r="H18" s="9">
        <f t="shared" ref="H18:H25" si="15">E18-E$16</f>
        <v>0.68333333333333357</v>
      </c>
    </row>
    <row r="19" spans="1:9" x14ac:dyDescent="0.3">
      <c r="A19" s="8">
        <f>Datos!B8</f>
        <v>210</v>
      </c>
      <c r="B19" s="6">
        <f>Datos!F8</f>
        <v>2.7650000000000001</v>
      </c>
      <c r="C19" s="6">
        <f>Datos!F24</f>
        <v>2.8</v>
      </c>
      <c r="D19" s="6">
        <f>Datos!F39</f>
        <v>2.9</v>
      </c>
      <c r="E19" s="9">
        <f t="shared" si="12"/>
        <v>2.8216666666666668</v>
      </c>
      <c r="F19" s="10">
        <f t="shared" si="13"/>
        <v>7.0059498523278932E-2</v>
      </c>
      <c r="G19" s="14">
        <f t="shared" si="14"/>
        <v>4.0448870331705279E-2</v>
      </c>
      <c r="H19" s="9">
        <f t="shared" si="15"/>
        <v>0.3966666666666665</v>
      </c>
    </row>
    <row r="20" spans="1:9" x14ac:dyDescent="0.3">
      <c r="A20" s="8">
        <f>Datos!B9</f>
        <v>265</v>
      </c>
      <c r="B20" s="6">
        <f>Datos!F9</f>
        <v>2.6150000000000002</v>
      </c>
      <c r="C20" s="6">
        <f>Datos!F25</f>
        <v>2.6</v>
      </c>
      <c r="D20" s="6">
        <f>Datos!F40</f>
        <v>2.75</v>
      </c>
      <c r="E20" s="9">
        <f t="shared" si="12"/>
        <v>2.6549999999999998</v>
      </c>
      <c r="F20" s="10">
        <f t="shared" si="13"/>
        <v>8.2613558209291449E-2</v>
      </c>
      <c r="G20" s="14">
        <f t="shared" si="14"/>
        <v>4.7696960070847241E-2</v>
      </c>
      <c r="H20" s="9">
        <f t="shared" si="15"/>
        <v>0.22999999999999954</v>
      </c>
    </row>
    <row r="21" spans="1:9" x14ac:dyDescent="0.3">
      <c r="A21" s="8">
        <f>Datos!B10</f>
        <v>335</v>
      </c>
      <c r="B21" s="6">
        <f>Datos!F10</f>
        <v>2.5449999999999999</v>
      </c>
      <c r="C21" s="6">
        <f>Datos!F26</f>
        <v>2.5</v>
      </c>
      <c r="D21" s="6">
        <f>Datos!F41</f>
        <v>2.57</v>
      </c>
      <c r="E21" s="9">
        <f t="shared" si="12"/>
        <v>2.5383333333333336</v>
      </c>
      <c r="F21" s="10">
        <f t="shared" si="13"/>
        <v>3.5472994422987861E-2</v>
      </c>
      <c r="G21" s="14">
        <f t="shared" si="14"/>
        <v>2.0480342879074135E-2</v>
      </c>
      <c r="H21" s="9">
        <f t="shared" si="15"/>
        <v>0.11333333333333329</v>
      </c>
      <c r="I21" s="15">
        <f>(A21-A17)/60</f>
        <v>4.583333333333333</v>
      </c>
    </row>
    <row r="22" spans="1:9" x14ac:dyDescent="0.3">
      <c r="A22" s="8">
        <f>Datos!B11</f>
        <v>395</v>
      </c>
      <c r="B22" s="6">
        <f>Datos!F11</f>
        <v>2.5</v>
      </c>
      <c r="C22" s="6">
        <f>Datos!F27</f>
        <v>2.4700000000000002</v>
      </c>
      <c r="D22" s="6">
        <f>Datos!F42</f>
        <v>2.5</v>
      </c>
      <c r="E22" s="9">
        <f t="shared" si="12"/>
        <v>2.4900000000000002</v>
      </c>
      <c r="F22" s="10">
        <f t="shared" si="13"/>
        <v>1.7320508075688659E-2</v>
      </c>
      <c r="G22" s="14">
        <f t="shared" si="14"/>
        <v>9.9999999999999343E-3</v>
      </c>
      <c r="H22" s="9">
        <f t="shared" si="15"/>
        <v>6.4999999999999947E-2</v>
      </c>
    </row>
    <row r="23" spans="1:9" x14ac:dyDescent="0.3">
      <c r="A23" s="8">
        <f>Datos!B12</f>
        <v>510</v>
      </c>
      <c r="B23" s="6">
        <f>Datos!F12</f>
        <v>2.4449999999999998</v>
      </c>
      <c r="C23" s="6">
        <f>Datos!F28</f>
        <v>2.4449999999999998</v>
      </c>
      <c r="D23" s="6">
        <f>Datos!F43</f>
        <v>2.4300000000000002</v>
      </c>
      <c r="E23" s="9">
        <f t="shared" si="12"/>
        <v>2.44</v>
      </c>
      <c r="F23" s="10">
        <f t="shared" si="13"/>
        <v>8.6602540378442026E-3</v>
      </c>
      <c r="G23" s="14">
        <f t="shared" si="14"/>
        <v>4.9999999999998943E-3</v>
      </c>
      <c r="H23" s="9">
        <f t="shared" si="15"/>
        <v>1.499999999999968E-2</v>
      </c>
    </row>
    <row r="24" spans="1:9" x14ac:dyDescent="0.3">
      <c r="A24" s="8">
        <f>Datos!B13</f>
        <v>630</v>
      </c>
      <c r="B24" s="6">
        <f>Datos!F13</f>
        <v>2.4449999999999998</v>
      </c>
      <c r="C24" s="6">
        <f>Datos!F29</f>
        <v>2.4</v>
      </c>
      <c r="D24" s="6">
        <f>Datos!F44</f>
        <v>2.4300000000000002</v>
      </c>
      <c r="E24" s="9">
        <f t="shared" si="12"/>
        <v>2.4250000000000003</v>
      </c>
      <c r="F24" s="10">
        <f t="shared" si="13"/>
        <v>2.2912878474779196E-2</v>
      </c>
      <c r="G24" s="14">
        <f t="shared" si="14"/>
        <v>1.3228756555322952E-2</v>
      </c>
      <c r="H24" s="9">
        <f t="shared" si="15"/>
        <v>0</v>
      </c>
    </row>
    <row r="25" spans="1:9" x14ac:dyDescent="0.3">
      <c r="A25" s="8">
        <f>Datos!B14</f>
        <v>780</v>
      </c>
      <c r="B25" s="6">
        <f>Datos!F14</f>
        <v>2.4449999999999998</v>
      </c>
      <c r="C25" s="6">
        <f>Datos!F30</f>
        <v>2.4</v>
      </c>
      <c r="D25" s="6">
        <f>Datos!F45</f>
        <v>2.4300000000000002</v>
      </c>
      <c r="E25" s="9">
        <f t="shared" si="12"/>
        <v>2.4250000000000003</v>
      </c>
      <c r="F25" s="10">
        <f t="shared" si="13"/>
        <v>2.2912878474779196E-2</v>
      </c>
      <c r="G25" s="14">
        <f t="shared" si="14"/>
        <v>1.3228756555322952E-2</v>
      </c>
      <c r="H25" s="9">
        <f t="shared" si="15"/>
        <v>0</v>
      </c>
    </row>
    <row r="26" spans="1:9" x14ac:dyDescent="0.3">
      <c r="A26" s="15"/>
    </row>
    <row r="27" spans="1:9" ht="15.6" x14ac:dyDescent="0.3">
      <c r="A27" s="19" t="s">
        <v>58</v>
      </c>
      <c r="B27" s="6"/>
    </row>
    <row r="28" spans="1:9" x14ac:dyDescent="0.3">
      <c r="A28" s="11" t="s">
        <v>12</v>
      </c>
      <c r="B28" s="12" t="s">
        <v>18</v>
      </c>
      <c r="C28" s="12" t="s">
        <v>19</v>
      </c>
      <c r="D28" s="12" t="s">
        <v>20</v>
      </c>
      <c r="E28" s="12" t="s">
        <v>21</v>
      </c>
      <c r="F28" s="13" t="s">
        <v>22</v>
      </c>
      <c r="G28" s="13" t="s">
        <v>23</v>
      </c>
      <c r="H28" s="13" t="s">
        <v>24</v>
      </c>
    </row>
    <row r="29" spans="1:9" x14ac:dyDescent="0.3">
      <c r="A29" s="8">
        <f>Datos!B5</f>
        <v>0</v>
      </c>
      <c r="B29" s="6">
        <f>Datos!I5</f>
        <v>2.74</v>
      </c>
      <c r="C29" s="6">
        <f>Datos!I21</f>
        <v>2.75</v>
      </c>
      <c r="D29" s="6">
        <f>Datos!I36</f>
        <v>2.8</v>
      </c>
      <c r="E29" s="9">
        <f>AVERAGE(B29:D29)</f>
        <v>2.7633333333333332</v>
      </c>
      <c r="F29" s="10">
        <f>STDEV(B29:D29)</f>
        <v>3.2145502536643007E-2</v>
      </c>
      <c r="G29" s="14">
        <f>F29/SQRT(3)</f>
        <v>1.8559214542766638E-2</v>
      </c>
      <c r="H29" s="9">
        <v>0</v>
      </c>
    </row>
    <row r="30" spans="1:9" x14ac:dyDescent="0.3">
      <c r="A30" s="8">
        <f>Datos!B6</f>
        <v>60</v>
      </c>
      <c r="B30" s="6">
        <f>Datos!I6</f>
        <v>6.82</v>
      </c>
      <c r="C30" s="6">
        <f>Datos!I22</f>
        <v>6.58</v>
      </c>
      <c r="D30" s="6">
        <f>Datos!I37</f>
        <v>6.75</v>
      </c>
      <c r="E30" s="9">
        <f t="shared" ref="E30:E38" si="16">AVERAGE(B30:D30)</f>
        <v>6.7166666666666659</v>
      </c>
      <c r="F30" s="10">
        <f t="shared" ref="F30:F38" si="17">STDEV(B30:D30)</f>
        <v>0.1234233905438242</v>
      </c>
      <c r="G30" s="14">
        <f t="shared" ref="G30:G38" si="18">F30/SQRT(3)</f>
        <v>7.1258527754773218E-2</v>
      </c>
      <c r="H30" s="9">
        <f>E30-E$29</f>
        <v>3.9533333333333327</v>
      </c>
    </row>
    <row r="31" spans="1:9" x14ac:dyDescent="0.3">
      <c r="A31" s="8">
        <f>Datos!B7</f>
        <v>130</v>
      </c>
      <c r="B31" s="6">
        <f>Datos!I7</f>
        <v>5.74</v>
      </c>
      <c r="C31" s="6">
        <f>Datos!I23</f>
        <v>6.05</v>
      </c>
      <c r="D31" s="6">
        <f>Datos!I38</f>
        <v>5.65</v>
      </c>
      <c r="E31" s="9">
        <f t="shared" si="16"/>
        <v>5.8133333333333326</v>
      </c>
      <c r="F31" s="10">
        <f t="shared" si="17"/>
        <v>0.20984120980716162</v>
      </c>
      <c r="G31" s="14">
        <f t="shared" si="18"/>
        <v>0.1211518789692415</v>
      </c>
      <c r="H31" s="9">
        <f t="shared" ref="H31:H38" si="19">E31-E$29</f>
        <v>3.0499999999999994</v>
      </c>
    </row>
    <row r="32" spans="1:9" x14ac:dyDescent="0.3">
      <c r="A32" s="8">
        <f>Datos!B8</f>
        <v>210</v>
      </c>
      <c r="B32" s="6">
        <f>Datos!I8</f>
        <v>5.35</v>
      </c>
      <c r="C32" s="6">
        <f>Datos!I24</f>
        <v>5.45</v>
      </c>
      <c r="D32" s="6">
        <f>Datos!I39</f>
        <v>5.2</v>
      </c>
      <c r="E32" s="9">
        <f t="shared" si="16"/>
        <v>5.333333333333333</v>
      </c>
      <c r="F32" s="10">
        <f t="shared" si="17"/>
        <v>0.12583057392117913</v>
      </c>
      <c r="G32" s="14">
        <f t="shared" si="18"/>
        <v>7.2648315725677884E-2</v>
      </c>
      <c r="H32" s="9">
        <f t="shared" si="19"/>
        <v>2.57</v>
      </c>
    </row>
    <row r="33" spans="1:9" x14ac:dyDescent="0.3">
      <c r="A33" s="8">
        <f>Datos!B9</f>
        <v>265</v>
      </c>
      <c r="B33" s="6">
        <f>Datos!I9</f>
        <v>5.0949999999999998</v>
      </c>
      <c r="C33" s="6">
        <f>Datos!I25</f>
        <v>5.0999999999999996</v>
      </c>
      <c r="D33" s="6">
        <f>Datos!I40</f>
        <v>5</v>
      </c>
      <c r="E33" s="9">
        <f t="shared" si="16"/>
        <v>5.0650000000000004</v>
      </c>
      <c r="F33" s="10">
        <f t="shared" si="17"/>
        <v>5.6347138347923049E-2</v>
      </c>
      <c r="G33" s="14">
        <f t="shared" si="18"/>
        <v>3.2532035493238458E-2</v>
      </c>
      <c r="H33" s="9">
        <f t="shared" si="19"/>
        <v>2.3016666666666672</v>
      </c>
    </row>
    <row r="34" spans="1:9" x14ac:dyDescent="0.3">
      <c r="A34" s="8">
        <f>Datos!B10</f>
        <v>335</v>
      </c>
      <c r="B34" s="6">
        <f>Datos!I10</f>
        <v>4.7549999999999999</v>
      </c>
      <c r="C34" s="6">
        <f>Datos!I26</f>
        <v>4.7</v>
      </c>
      <c r="D34" s="6">
        <f>Datos!I41</f>
        <v>4.7</v>
      </c>
      <c r="E34" s="9">
        <f t="shared" si="16"/>
        <v>4.7183333333333337</v>
      </c>
      <c r="F34" s="10">
        <f t="shared" si="17"/>
        <v>3.1754264805429255E-2</v>
      </c>
      <c r="G34" s="14">
        <f t="shared" si="18"/>
        <v>1.833333333333324E-2</v>
      </c>
      <c r="H34" s="9">
        <f t="shared" si="19"/>
        <v>1.9550000000000005</v>
      </c>
    </row>
    <row r="35" spans="1:9" x14ac:dyDescent="0.3">
      <c r="A35" s="8">
        <f>Datos!B11</f>
        <v>395</v>
      </c>
      <c r="B35" s="6">
        <f>Datos!I11</f>
        <v>4.4749999999999996</v>
      </c>
      <c r="C35" s="6">
        <f>Datos!I27</f>
        <v>4.42</v>
      </c>
      <c r="D35" s="6">
        <f>Datos!I42</f>
        <v>4.45</v>
      </c>
      <c r="E35" s="9">
        <f t="shared" si="16"/>
        <v>4.4483333333333333</v>
      </c>
      <c r="F35" s="10">
        <f t="shared" si="17"/>
        <v>2.753785273643038E-2</v>
      </c>
      <c r="G35" s="14">
        <f t="shared" si="18"/>
        <v>1.5898986690282352E-2</v>
      </c>
      <c r="H35" s="9">
        <f t="shared" si="19"/>
        <v>1.6850000000000001</v>
      </c>
    </row>
    <row r="36" spans="1:9" x14ac:dyDescent="0.3">
      <c r="A36" s="8">
        <f>Datos!B12</f>
        <v>510</v>
      </c>
      <c r="B36" s="6">
        <f>Datos!I12</f>
        <v>3.9849999999999999</v>
      </c>
      <c r="C36" s="6">
        <f>Datos!I28</f>
        <v>3.9750000000000001</v>
      </c>
      <c r="D36" s="6">
        <f>Datos!I43</f>
        <v>3.85</v>
      </c>
      <c r="E36" s="9">
        <f t="shared" si="16"/>
        <v>3.936666666666667</v>
      </c>
      <c r="F36" s="10">
        <f t="shared" si="17"/>
        <v>7.522189397597831E-2</v>
      </c>
      <c r="G36" s="14">
        <f t="shared" si="18"/>
        <v>4.3429380735984568E-2</v>
      </c>
      <c r="H36" s="9">
        <f t="shared" si="19"/>
        <v>1.1733333333333338</v>
      </c>
    </row>
    <row r="37" spans="1:9" x14ac:dyDescent="0.3">
      <c r="A37" s="8">
        <f>Datos!B13</f>
        <v>630</v>
      </c>
      <c r="B37" s="6">
        <f>Datos!I13</f>
        <v>3.75</v>
      </c>
      <c r="C37" s="6">
        <f>Datos!I29</f>
        <v>3.7</v>
      </c>
      <c r="D37" s="6">
        <f>Datos!I44</f>
        <v>3.65</v>
      </c>
      <c r="E37" s="9">
        <f t="shared" si="16"/>
        <v>3.6999999999999997</v>
      </c>
      <c r="F37" s="10">
        <f t="shared" si="17"/>
        <v>5.0000000000000044E-2</v>
      </c>
      <c r="G37" s="14">
        <f t="shared" si="18"/>
        <v>2.8867513459481315E-2</v>
      </c>
      <c r="H37" s="9">
        <f t="shared" si="19"/>
        <v>0.93666666666666654</v>
      </c>
    </row>
    <row r="38" spans="1:9" x14ac:dyDescent="0.3">
      <c r="A38" s="8">
        <f>Datos!B14</f>
        <v>780</v>
      </c>
      <c r="B38" s="6">
        <f>Datos!I14</f>
        <v>3.55</v>
      </c>
      <c r="C38" s="6">
        <f>Datos!I30</f>
        <v>3.5950000000000002</v>
      </c>
      <c r="D38" s="6">
        <f>Datos!I45</f>
        <v>3.5</v>
      </c>
      <c r="E38" s="9">
        <f t="shared" si="16"/>
        <v>3.5483333333333333</v>
      </c>
      <c r="F38" s="10">
        <f t="shared" si="17"/>
        <v>4.7521924764610937E-2</v>
      </c>
      <c r="G38" s="14">
        <f t="shared" si="18"/>
        <v>2.743679605525727E-2</v>
      </c>
      <c r="H38" s="9">
        <f t="shared" si="19"/>
        <v>0.78500000000000014</v>
      </c>
      <c r="I38" s="7">
        <f>(B30-B38)</f>
        <v>3.2700000000000005</v>
      </c>
    </row>
    <row r="39" spans="1:9" x14ac:dyDescent="0.3">
      <c r="A39" s="15"/>
    </row>
    <row r="40" spans="1:9" ht="15.6" x14ac:dyDescent="0.3">
      <c r="A40" s="19" t="s">
        <v>59</v>
      </c>
    </row>
    <row r="41" spans="1:9" x14ac:dyDescent="0.3">
      <c r="A41" s="11" t="s">
        <v>12</v>
      </c>
      <c r="B41" s="12" t="s">
        <v>18</v>
      </c>
      <c r="C41" s="12" t="s">
        <v>19</v>
      </c>
      <c r="D41" s="12" t="s">
        <v>20</v>
      </c>
      <c r="E41" s="12" t="s">
        <v>21</v>
      </c>
      <c r="F41" s="13" t="s">
        <v>22</v>
      </c>
      <c r="G41" s="13" t="s">
        <v>23</v>
      </c>
      <c r="H41" s="13" t="s">
        <v>24</v>
      </c>
    </row>
    <row r="42" spans="1:9" x14ac:dyDescent="0.3">
      <c r="A42" s="15">
        <f>Datos!B5</f>
        <v>0</v>
      </c>
      <c r="B42" s="7">
        <f>Datos!L5</f>
        <v>3.1549999999999998</v>
      </c>
      <c r="C42" s="7">
        <f>Datos!L21</f>
        <v>3.1</v>
      </c>
      <c r="D42" s="7">
        <f>Datos!L36</f>
        <v>3.1549999999999998</v>
      </c>
      <c r="E42" s="9">
        <f>AVERAGE(B42:D42)</f>
        <v>3.1366666666666667</v>
      </c>
      <c r="F42" s="10">
        <f>STDEV(B42:D42)</f>
        <v>3.1754264805429255E-2</v>
      </c>
      <c r="G42" s="14">
        <f>F42/SQRT(3)</f>
        <v>1.833333333333324E-2</v>
      </c>
      <c r="H42" s="9">
        <v>0</v>
      </c>
    </row>
    <row r="43" spans="1:9" x14ac:dyDescent="0.3">
      <c r="A43" s="15">
        <f>Datos!B6</f>
        <v>60</v>
      </c>
      <c r="B43" s="7">
        <f>Datos!L6</f>
        <v>11.17</v>
      </c>
      <c r="C43" s="7">
        <f>Datos!L22</f>
        <v>10.85</v>
      </c>
      <c r="D43" s="7">
        <f>Datos!L37</f>
        <v>10.95</v>
      </c>
      <c r="E43" s="9">
        <f t="shared" ref="E43:E51" si="20">AVERAGE(B43:D43)</f>
        <v>10.99</v>
      </c>
      <c r="F43" s="10">
        <f t="shared" ref="F43:F51" si="21">STDEV(B43:D43)</f>
        <v>0.16370705543744921</v>
      </c>
      <c r="G43" s="14">
        <f t="shared" ref="G43:G51" si="22">F43/SQRT(3)</f>
        <v>9.4516312525052298E-2</v>
      </c>
      <c r="H43" s="9">
        <f>E43-E$42</f>
        <v>7.8533333333333335</v>
      </c>
    </row>
    <row r="44" spans="1:9" x14ac:dyDescent="0.3">
      <c r="A44" s="15">
        <f>Datos!B7</f>
        <v>130</v>
      </c>
      <c r="B44" s="7">
        <f>Datos!L7</f>
        <v>9.77</v>
      </c>
      <c r="C44" s="7">
        <f>Datos!L23</f>
        <v>10.15</v>
      </c>
      <c r="D44" s="7">
        <f>Datos!L38</f>
        <v>9.9499999999999993</v>
      </c>
      <c r="E44" s="9">
        <f t="shared" si="20"/>
        <v>9.956666666666667</v>
      </c>
      <c r="F44" s="10">
        <f t="shared" si="21"/>
        <v>0.19008769905844378</v>
      </c>
      <c r="G44" s="14">
        <f t="shared" si="22"/>
        <v>0.1097471842210291</v>
      </c>
      <c r="H44" s="9">
        <f t="shared" ref="H44:H51" si="23">E44-E$42</f>
        <v>6.82</v>
      </c>
    </row>
    <row r="45" spans="1:9" x14ac:dyDescent="0.3">
      <c r="A45" s="15">
        <f>Datos!B8</f>
        <v>210</v>
      </c>
      <c r="B45" s="7">
        <f>Datos!L8</f>
        <v>9.3249999999999993</v>
      </c>
      <c r="C45" s="7">
        <f>Datos!L24</f>
        <v>9.4499999999999993</v>
      </c>
      <c r="D45" s="7">
        <f>Datos!L39</f>
        <v>9.35</v>
      </c>
      <c r="E45" s="9">
        <f t="shared" si="20"/>
        <v>9.375</v>
      </c>
      <c r="F45" s="10">
        <f t="shared" si="21"/>
        <v>6.6143782776614701E-2</v>
      </c>
      <c r="G45" s="14">
        <f t="shared" si="22"/>
        <v>3.8188130791298631E-2</v>
      </c>
      <c r="H45" s="9">
        <f t="shared" si="23"/>
        <v>6.2383333333333333</v>
      </c>
    </row>
    <row r="46" spans="1:9" x14ac:dyDescent="0.3">
      <c r="A46" s="15">
        <f>Datos!B9</f>
        <v>265</v>
      </c>
      <c r="B46" s="7">
        <f>Datos!L9</f>
        <v>8.9649999999999999</v>
      </c>
      <c r="C46" s="7">
        <f>Datos!L25</f>
        <v>9.0500000000000007</v>
      </c>
      <c r="D46" s="7">
        <f>Datos!L40</f>
        <v>8.9649999999999999</v>
      </c>
      <c r="E46" s="9">
        <f t="shared" si="20"/>
        <v>8.9933333333333341</v>
      </c>
      <c r="F46" s="10">
        <f t="shared" si="21"/>
        <v>4.9074772881118681E-2</v>
      </c>
      <c r="G46" s="14">
        <f t="shared" si="22"/>
        <v>2.833333333333362E-2</v>
      </c>
      <c r="H46" s="9">
        <f t="shared" si="23"/>
        <v>5.8566666666666674</v>
      </c>
    </row>
    <row r="47" spans="1:9" x14ac:dyDescent="0.3">
      <c r="A47" s="15">
        <f>Datos!B10</f>
        <v>335</v>
      </c>
      <c r="B47" s="7">
        <f>Datos!L10</f>
        <v>8.59</v>
      </c>
      <c r="C47" s="7">
        <f>Datos!L26</f>
        <v>8.57</v>
      </c>
      <c r="D47" s="7">
        <f>Datos!L41</f>
        <v>8.5</v>
      </c>
      <c r="E47" s="9">
        <f t="shared" si="20"/>
        <v>8.5533333333333328</v>
      </c>
      <c r="F47" s="10">
        <f t="shared" si="21"/>
        <v>4.725815626252608E-2</v>
      </c>
      <c r="G47" s="14">
        <f t="shared" si="22"/>
        <v>2.7284509239574834E-2</v>
      </c>
      <c r="H47" s="9">
        <f t="shared" si="23"/>
        <v>5.4166666666666661</v>
      </c>
    </row>
    <row r="48" spans="1:9" x14ac:dyDescent="0.3">
      <c r="A48" s="15">
        <f>Datos!B11</f>
        <v>395</v>
      </c>
      <c r="B48" s="7">
        <f>Datos!L11</f>
        <v>8.2949999999999999</v>
      </c>
      <c r="C48" s="7">
        <f>Datos!L27</f>
        <v>8.23</v>
      </c>
      <c r="D48" s="7">
        <f>Datos!L42</f>
        <v>8.25</v>
      </c>
      <c r="E48" s="9">
        <f t="shared" si="20"/>
        <v>8.2583333333333329</v>
      </c>
      <c r="F48" s="10">
        <f t="shared" si="21"/>
        <v>3.3291640592396747E-2</v>
      </c>
      <c r="G48" s="14">
        <f t="shared" si="22"/>
        <v>1.9220937657784536E-2</v>
      </c>
      <c r="H48" s="9">
        <f t="shared" si="23"/>
        <v>5.1216666666666661</v>
      </c>
    </row>
    <row r="49" spans="1:9" x14ac:dyDescent="0.3">
      <c r="A49" s="15">
        <f>Datos!B12</f>
        <v>510</v>
      </c>
      <c r="B49" s="7">
        <f>Datos!L12</f>
        <v>7.7850000000000001</v>
      </c>
      <c r="C49" s="7">
        <f>Datos!L28</f>
        <v>7.75</v>
      </c>
      <c r="D49" s="7">
        <f>Datos!L43</f>
        <v>7.72</v>
      </c>
      <c r="E49" s="9">
        <f t="shared" si="20"/>
        <v>7.751666666666666</v>
      </c>
      <c r="F49" s="10">
        <f t="shared" si="21"/>
        <v>3.2532035493238756E-2</v>
      </c>
      <c r="G49" s="14">
        <f t="shared" si="22"/>
        <v>1.8782379449307857E-2</v>
      </c>
      <c r="H49" s="9">
        <f t="shared" si="23"/>
        <v>4.6149999999999993</v>
      </c>
    </row>
    <row r="50" spans="1:9" x14ac:dyDescent="0.3">
      <c r="A50" s="15">
        <f>Datos!B13</f>
        <v>630</v>
      </c>
      <c r="B50" s="7">
        <f>Datos!L13</f>
        <v>7.5250000000000004</v>
      </c>
      <c r="C50" s="7">
        <f>Datos!L29</f>
        <v>7.47</v>
      </c>
      <c r="D50" s="7">
        <f>Datos!L44</f>
        <v>7.45</v>
      </c>
      <c r="E50" s="9">
        <f t="shared" si="20"/>
        <v>7.4816666666666665</v>
      </c>
      <c r="F50" s="10">
        <f t="shared" si="21"/>
        <v>3.8837267325770308E-2</v>
      </c>
      <c r="G50" s="14">
        <f t="shared" si="22"/>
        <v>2.2422706745122947E-2</v>
      </c>
      <c r="H50" s="9">
        <f t="shared" si="23"/>
        <v>4.3449999999999998</v>
      </c>
    </row>
    <row r="51" spans="1:9" x14ac:dyDescent="0.3">
      <c r="A51" s="15">
        <f>Datos!B14</f>
        <v>780</v>
      </c>
      <c r="B51" s="7">
        <f>Datos!L14</f>
        <v>7.2949999999999999</v>
      </c>
      <c r="C51" s="7">
        <f>Datos!L30</f>
        <v>7.45</v>
      </c>
      <c r="D51" s="7">
        <f>Datos!L45</f>
        <v>7.15</v>
      </c>
      <c r="E51" s="9">
        <f t="shared" si="20"/>
        <v>7.2983333333333347</v>
      </c>
      <c r="F51" s="10">
        <f t="shared" si="21"/>
        <v>0.15002777520623742</v>
      </c>
      <c r="G51" s="14">
        <f t="shared" si="22"/>
        <v>8.6618576401241834E-2</v>
      </c>
      <c r="H51" s="9">
        <f t="shared" si="23"/>
        <v>4.161666666666668</v>
      </c>
      <c r="I51" s="7">
        <f>(B43-B51)</f>
        <v>3.875</v>
      </c>
    </row>
    <row r="52" spans="1:9" x14ac:dyDescent="0.3">
      <c r="A52" s="15"/>
    </row>
    <row r="53" spans="1:9" ht="15.6" x14ac:dyDescent="0.3">
      <c r="A53" s="17" t="s">
        <v>25</v>
      </c>
      <c r="G53" s="13"/>
      <c r="H53" s="13"/>
    </row>
    <row r="54" spans="1:9" x14ac:dyDescent="0.3">
      <c r="A54" s="11" t="s">
        <v>12</v>
      </c>
      <c r="B54" s="12" t="s">
        <v>26</v>
      </c>
      <c r="C54" s="12" t="s">
        <v>27</v>
      </c>
      <c r="D54" s="12" t="s">
        <v>28</v>
      </c>
      <c r="E54" s="13" t="s">
        <v>29</v>
      </c>
      <c r="F54" s="18" t="s">
        <v>34</v>
      </c>
      <c r="G54" s="20" t="s">
        <v>33</v>
      </c>
      <c r="H54" s="18"/>
      <c r="I54" s="18"/>
    </row>
    <row r="55" spans="1:9" x14ac:dyDescent="0.3">
      <c r="A55" s="8">
        <f>A42</f>
        <v>0</v>
      </c>
      <c r="B55" s="9">
        <f>H3</f>
        <v>0</v>
      </c>
      <c r="C55" s="9">
        <f>H16</f>
        <v>0</v>
      </c>
      <c r="D55" s="9">
        <f>H29</f>
        <v>0</v>
      </c>
      <c r="E55" s="9">
        <f>H42</f>
        <v>0</v>
      </c>
      <c r="G55" s="13" t="s">
        <v>30</v>
      </c>
      <c r="H55" s="13" t="s">
        <v>32</v>
      </c>
      <c r="I55" s="13" t="s">
        <v>31</v>
      </c>
    </row>
    <row r="56" spans="1:9" x14ac:dyDescent="0.3">
      <c r="A56" s="8">
        <f>A42</f>
        <v>0</v>
      </c>
      <c r="B56" s="9">
        <f t="shared" ref="B56:B64" si="24">H4</f>
        <v>1.3483333333333332</v>
      </c>
      <c r="C56" s="9">
        <f t="shared" ref="C56:C64" si="25">H17</f>
        <v>1.5083333333333333</v>
      </c>
      <c r="D56" s="9">
        <f t="shared" ref="D56:D64" si="26">H30</f>
        <v>3.9533333333333327</v>
      </c>
      <c r="E56" s="9">
        <f t="shared" ref="E56:E64" si="27">H43</f>
        <v>7.8533333333333335</v>
      </c>
      <c r="G56" s="16">
        <f>((C56-B56)/B56)*100</f>
        <v>11.866501854140926</v>
      </c>
      <c r="H56" s="16">
        <f>((D56-B56)/B56)*100</f>
        <v>193.20148331273174</v>
      </c>
      <c r="I56" s="16">
        <f>((E56-B56)/B56)*100</f>
        <v>482.44746600741672</v>
      </c>
    </row>
    <row r="57" spans="1:9" x14ac:dyDescent="0.3">
      <c r="A57" s="8">
        <f t="shared" ref="A57:A64" si="28">A43</f>
        <v>60</v>
      </c>
      <c r="B57" s="9">
        <f t="shared" si="24"/>
        <v>0.67166666666666641</v>
      </c>
      <c r="C57" s="9">
        <f t="shared" si="25"/>
        <v>0.68333333333333357</v>
      </c>
      <c r="D57" s="9">
        <f t="shared" si="26"/>
        <v>3.0499999999999994</v>
      </c>
      <c r="E57" s="9">
        <f t="shared" si="27"/>
        <v>6.82</v>
      </c>
      <c r="F57" s="9"/>
      <c r="G57" s="9"/>
      <c r="H57" s="9"/>
    </row>
    <row r="58" spans="1:9" x14ac:dyDescent="0.3">
      <c r="A58" s="8">
        <f t="shared" si="28"/>
        <v>130</v>
      </c>
      <c r="B58" s="9">
        <f t="shared" si="24"/>
        <v>0.375</v>
      </c>
      <c r="C58" s="9">
        <f t="shared" si="25"/>
        <v>0.3966666666666665</v>
      </c>
      <c r="D58" s="9">
        <f t="shared" si="26"/>
        <v>2.57</v>
      </c>
      <c r="E58" s="9">
        <f t="shared" si="27"/>
        <v>6.2383333333333333</v>
      </c>
      <c r="F58" s="9"/>
      <c r="G58" s="9"/>
      <c r="H58" s="9"/>
    </row>
    <row r="59" spans="1:9" x14ac:dyDescent="0.3">
      <c r="A59" s="8">
        <f t="shared" si="28"/>
        <v>210</v>
      </c>
      <c r="B59" s="9">
        <f t="shared" si="24"/>
        <v>0.2200000000000002</v>
      </c>
      <c r="C59" s="9">
        <f t="shared" si="25"/>
        <v>0.22999999999999954</v>
      </c>
      <c r="D59" s="9">
        <f t="shared" si="26"/>
        <v>2.3016666666666672</v>
      </c>
      <c r="E59" s="9">
        <f t="shared" si="27"/>
        <v>5.8566666666666674</v>
      </c>
      <c r="F59" s="9"/>
      <c r="G59" s="9"/>
      <c r="H59" s="9"/>
    </row>
    <row r="60" spans="1:9" x14ac:dyDescent="0.3">
      <c r="A60" s="8">
        <f t="shared" si="28"/>
        <v>265</v>
      </c>
      <c r="B60" s="9">
        <f t="shared" si="24"/>
        <v>9.5000000000000195E-2</v>
      </c>
      <c r="C60" s="9">
        <f t="shared" si="25"/>
        <v>0.11333333333333329</v>
      </c>
      <c r="D60" s="9">
        <f t="shared" si="26"/>
        <v>1.9550000000000005</v>
      </c>
      <c r="E60" s="9">
        <f t="shared" si="27"/>
        <v>5.4166666666666661</v>
      </c>
      <c r="F60" s="9"/>
      <c r="G60" s="9"/>
      <c r="H60" s="9"/>
    </row>
    <row r="61" spans="1:9" x14ac:dyDescent="0.3">
      <c r="A61" s="8">
        <f t="shared" si="28"/>
        <v>335</v>
      </c>
      <c r="B61" s="9">
        <f t="shared" si="24"/>
        <v>3.4999999999999698E-2</v>
      </c>
      <c r="C61" s="9">
        <f t="shared" si="25"/>
        <v>6.4999999999999947E-2</v>
      </c>
      <c r="D61" s="9">
        <f t="shared" si="26"/>
        <v>1.6850000000000001</v>
      </c>
      <c r="E61" s="9">
        <f t="shared" si="27"/>
        <v>5.1216666666666661</v>
      </c>
      <c r="F61" s="9"/>
      <c r="G61" s="9"/>
      <c r="H61" s="9"/>
    </row>
    <row r="62" spans="1:9" x14ac:dyDescent="0.3">
      <c r="A62" s="8">
        <f t="shared" si="28"/>
        <v>395</v>
      </c>
      <c r="B62" s="9">
        <f t="shared" si="24"/>
        <v>4.9999999999998934E-3</v>
      </c>
      <c r="C62" s="9">
        <f t="shared" si="25"/>
        <v>1.499999999999968E-2</v>
      </c>
      <c r="D62" s="9">
        <f t="shared" si="26"/>
        <v>1.1733333333333338</v>
      </c>
      <c r="E62" s="9">
        <f t="shared" si="27"/>
        <v>4.6149999999999993</v>
      </c>
      <c r="F62" s="9"/>
      <c r="G62" s="9"/>
      <c r="H62" s="9"/>
    </row>
    <row r="63" spans="1:9" x14ac:dyDescent="0.3">
      <c r="A63" s="8">
        <f t="shared" si="28"/>
        <v>510</v>
      </c>
      <c r="B63" s="9">
        <f t="shared" si="24"/>
        <v>0</v>
      </c>
      <c r="C63" s="9">
        <f t="shared" si="25"/>
        <v>0</v>
      </c>
      <c r="D63" s="9">
        <f t="shared" si="26"/>
        <v>0.93666666666666654</v>
      </c>
      <c r="E63" s="9">
        <f t="shared" si="27"/>
        <v>4.3449999999999998</v>
      </c>
      <c r="F63" s="9"/>
    </row>
    <row r="64" spans="1:9" x14ac:dyDescent="0.3">
      <c r="A64" s="8">
        <f t="shared" si="28"/>
        <v>630</v>
      </c>
      <c r="B64" s="9">
        <f t="shared" si="24"/>
        <v>0</v>
      </c>
      <c r="C64" s="9">
        <f t="shared" si="25"/>
        <v>0</v>
      </c>
      <c r="D64" s="9">
        <f t="shared" si="26"/>
        <v>0.78500000000000014</v>
      </c>
      <c r="E64" s="9">
        <f t="shared" si="27"/>
        <v>4.161666666666668</v>
      </c>
      <c r="F64" s="9"/>
    </row>
    <row r="66" spans="1:5" x14ac:dyDescent="0.3">
      <c r="A66" s="21" t="s">
        <v>38</v>
      </c>
    </row>
    <row r="67" spans="1:5" x14ac:dyDescent="0.3">
      <c r="A67" s="11"/>
      <c r="B67" s="12" t="s">
        <v>43</v>
      </c>
      <c r="C67" s="12" t="s">
        <v>44</v>
      </c>
      <c r="D67" s="12" t="s">
        <v>45</v>
      </c>
      <c r="E67" s="12" t="s">
        <v>46</v>
      </c>
    </row>
    <row r="68" spans="1:5" x14ac:dyDescent="0.3">
      <c r="A68" s="21" t="s">
        <v>41</v>
      </c>
      <c r="B68" s="9">
        <f>E3</f>
        <v>2.33</v>
      </c>
      <c r="C68" s="9">
        <f>E16</f>
        <v>2.4250000000000003</v>
      </c>
      <c r="D68" s="9">
        <f>E29</f>
        <v>2.7633333333333332</v>
      </c>
      <c r="E68" s="9">
        <f>E42</f>
        <v>3.1366666666666667</v>
      </c>
    </row>
    <row r="69" spans="1:5" x14ac:dyDescent="0.3">
      <c r="A69" s="22" t="s">
        <v>40</v>
      </c>
      <c r="B69" s="9">
        <f>E4</f>
        <v>3.6783333333333332</v>
      </c>
      <c r="C69" s="9">
        <f>E17</f>
        <v>3.9333333333333336</v>
      </c>
      <c r="D69" s="9">
        <f>E30</f>
        <v>6.7166666666666659</v>
      </c>
      <c r="E69" s="9">
        <f>E43</f>
        <v>10.99</v>
      </c>
    </row>
    <row r="70" spans="1:5" x14ac:dyDescent="0.3">
      <c r="A70" s="22" t="s">
        <v>42</v>
      </c>
      <c r="B70" s="9">
        <f>B69-B68</f>
        <v>1.3483333333333332</v>
      </c>
      <c r="C70" s="9">
        <f t="shared" ref="C70:E70" si="29">C69-C68</f>
        <v>1.5083333333333333</v>
      </c>
      <c r="D70" s="9">
        <f t="shared" si="29"/>
        <v>3.9533333333333327</v>
      </c>
      <c r="E70" s="9">
        <f t="shared" si="29"/>
        <v>7.8533333333333335</v>
      </c>
    </row>
    <row r="71" spans="1:5" x14ac:dyDescent="0.3">
      <c r="A71" s="22" t="s">
        <v>38</v>
      </c>
      <c r="B71" s="9">
        <f>(B70/B68)*100</f>
        <v>57.86838340486409</v>
      </c>
      <c r="C71" s="9">
        <f t="shared" ref="C71:E71" si="30">(C70/C68)*100</f>
        <v>62.199312714776624</v>
      </c>
      <c r="D71" s="9">
        <f t="shared" si="30"/>
        <v>143.0639324487334</v>
      </c>
      <c r="E71" s="9">
        <f t="shared" si="30"/>
        <v>250.37194473963868</v>
      </c>
    </row>
    <row r="73" spans="1:5" x14ac:dyDescent="0.3">
      <c r="A73" s="22" t="s">
        <v>39</v>
      </c>
    </row>
    <row r="74" spans="1:5" x14ac:dyDescent="0.3">
      <c r="A74" s="11" t="s">
        <v>12</v>
      </c>
      <c r="B74" s="12" t="s">
        <v>35</v>
      </c>
      <c r="C74" s="12" t="s">
        <v>37</v>
      </c>
      <c r="D74" s="12" t="s">
        <v>36</v>
      </c>
      <c r="E74" s="18" t="s">
        <v>29</v>
      </c>
    </row>
    <row r="75" spans="1:5" x14ac:dyDescent="0.3">
      <c r="A75" s="8">
        <f>A3</f>
        <v>0</v>
      </c>
      <c r="B75" s="9">
        <f>((E3-E$3)/E$3)*100</f>
        <v>0</v>
      </c>
      <c r="C75" s="9">
        <f>((E16-E$16)/E$16)*100</f>
        <v>0</v>
      </c>
      <c r="D75" s="9">
        <f>((E29-E$29)/E$29)*100</f>
        <v>0</v>
      </c>
      <c r="E75" s="9">
        <f>((E42-E$42)/E$42)*100</f>
        <v>0</v>
      </c>
    </row>
    <row r="76" spans="1:5" x14ac:dyDescent="0.3">
      <c r="A76" s="8">
        <v>0</v>
      </c>
      <c r="B76" s="9">
        <f t="shared" ref="B76:B84" si="31">((E4-E$3)/E$3)*100</f>
        <v>57.86838340486409</v>
      </c>
      <c r="C76" s="9">
        <f t="shared" ref="C76:C84" si="32">((E17-E$16)/E$16)*100</f>
        <v>62.199312714776624</v>
      </c>
      <c r="D76" s="9">
        <f t="shared" ref="D76:D84" si="33">((E30-E$29)/E$29)*100</f>
        <v>143.0639324487334</v>
      </c>
      <c r="E76" s="9">
        <f t="shared" ref="E76:E84" si="34">((E43-E$42)/E$42)*100</f>
        <v>250.37194473963868</v>
      </c>
    </row>
    <row r="77" spans="1:5" x14ac:dyDescent="0.3">
      <c r="A77" s="8">
        <v>60</v>
      </c>
      <c r="B77" s="9">
        <f t="shared" si="31"/>
        <v>28.826895565092979</v>
      </c>
      <c r="C77" s="9">
        <f t="shared" si="32"/>
        <v>28.178694158075608</v>
      </c>
      <c r="D77" s="9">
        <f t="shared" si="33"/>
        <v>110.37394451145957</v>
      </c>
      <c r="E77" s="9">
        <f t="shared" si="34"/>
        <v>217.42826780021255</v>
      </c>
    </row>
    <row r="78" spans="1:5" x14ac:dyDescent="0.3">
      <c r="A78" s="8">
        <v>130</v>
      </c>
      <c r="B78" s="9">
        <f t="shared" si="31"/>
        <v>16.094420600858371</v>
      </c>
      <c r="C78" s="9">
        <f t="shared" si="32"/>
        <v>16.357388316151194</v>
      </c>
      <c r="D78" s="9">
        <f t="shared" si="33"/>
        <v>93.003618817852825</v>
      </c>
      <c r="E78" s="9">
        <f t="shared" si="34"/>
        <v>198.88416578108394</v>
      </c>
    </row>
    <row r="79" spans="1:5" x14ac:dyDescent="0.3">
      <c r="A79" s="8">
        <v>210</v>
      </c>
      <c r="B79" s="9">
        <f t="shared" si="31"/>
        <v>9.4420600858369177</v>
      </c>
      <c r="C79" s="9">
        <f t="shared" si="32"/>
        <v>9.4845360824742073</v>
      </c>
      <c r="D79" s="9">
        <f t="shared" si="33"/>
        <v>83.293124246079643</v>
      </c>
      <c r="E79" s="9">
        <f t="shared" si="34"/>
        <v>186.7162592986185</v>
      </c>
    </row>
    <row r="80" spans="1:5" x14ac:dyDescent="0.3">
      <c r="A80" s="8">
        <v>265</v>
      </c>
      <c r="B80" s="9">
        <f t="shared" si="31"/>
        <v>4.0772532188841284</v>
      </c>
      <c r="C80" s="9">
        <f t="shared" si="32"/>
        <v>4.6735395189003412</v>
      </c>
      <c r="D80" s="9">
        <f t="shared" si="33"/>
        <v>70.747889022919196</v>
      </c>
      <c r="E80" s="9">
        <f t="shared" si="34"/>
        <v>172.68862911795958</v>
      </c>
    </row>
    <row r="81" spans="1:5" x14ac:dyDescent="0.3">
      <c r="A81" s="8">
        <v>335</v>
      </c>
      <c r="B81" s="9">
        <f t="shared" si="31"/>
        <v>1.5021459227467682</v>
      </c>
      <c r="C81" s="9">
        <f t="shared" si="32"/>
        <v>2.6804123711340182</v>
      </c>
      <c r="D81" s="9">
        <f t="shared" si="33"/>
        <v>60.977080820265385</v>
      </c>
      <c r="E81" s="9">
        <f t="shared" si="34"/>
        <v>163.2837407013815</v>
      </c>
    </row>
    <row r="82" spans="1:5" x14ac:dyDescent="0.3">
      <c r="A82" s="8">
        <v>395</v>
      </c>
      <c r="B82" s="9">
        <f t="shared" si="31"/>
        <v>0.21459227467810699</v>
      </c>
      <c r="C82" s="9">
        <f t="shared" si="32"/>
        <v>0.61855670103091465</v>
      </c>
      <c r="D82" s="9">
        <f t="shared" si="33"/>
        <v>42.460796139927645</v>
      </c>
      <c r="E82" s="9">
        <f t="shared" si="34"/>
        <v>147.13071200850158</v>
      </c>
    </row>
    <row r="83" spans="1:5" x14ac:dyDescent="0.3">
      <c r="A83" s="8">
        <v>510</v>
      </c>
      <c r="B83" s="9">
        <f t="shared" si="31"/>
        <v>0</v>
      </c>
      <c r="C83" s="9">
        <f t="shared" si="32"/>
        <v>0</v>
      </c>
      <c r="D83" s="9">
        <f t="shared" si="33"/>
        <v>33.896260554885401</v>
      </c>
      <c r="E83" s="9">
        <f t="shared" si="34"/>
        <v>138.52284803400636</v>
      </c>
    </row>
    <row r="84" spans="1:5" x14ac:dyDescent="0.3">
      <c r="A84" s="8">
        <v>630</v>
      </c>
      <c r="B84" s="9">
        <f t="shared" si="31"/>
        <v>0</v>
      </c>
      <c r="C84" s="9">
        <f t="shared" si="32"/>
        <v>0</v>
      </c>
      <c r="D84" s="9">
        <f t="shared" si="33"/>
        <v>28.407720144752719</v>
      </c>
      <c r="E84" s="9">
        <f t="shared" si="34"/>
        <v>132.67800212539856</v>
      </c>
    </row>
    <row r="85" spans="1:5" x14ac:dyDescent="0.3">
      <c r="A85" s="8"/>
      <c r="B85" s="9"/>
      <c r="C85" s="9"/>
      <c r="D85" s="9"/>
      <c r="E85" s="9"/>
    </row>
    <row r="86" spans="1:5" x14ac:dyDescent="0.3">
      <c r="A86" s="8"/>
      <c r="B86" s="9"/>
      <c r="C86" s="9"/>
      <c r="D86" s="9"/>
      <c r="E86" s="9"/>
    </row>
    <row r="87" spans="1:5" x14ac:dyDescent="0.3">
      <c r="A87" s="8"/>
      <c r="B87" s="9"/>
      <c r="C87" s="9"/>
      <c r="D87" s="9"/>
      <c r="E87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Datos</vt:lpstr>
      <vt:lpstr>Media</vt:lpstr>
      <vt:lpstr>Grafica Secado Medio Módulos</vt:lpstr>
      <vt:lpstr>Graf. % Cont.Humedad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Luis</cp:lastModifiedBy>
  <dcterms:created xsi:type="dcterms:W3CDTF">2016-09-23T09:38:26Z</dcterms:created>
  <dcterms:modified xsi:type="dcterms:W3CDTF">2019-11-12T08:53:25Z</dcterms:modified>
</cp:coreProperties>
</file>