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0060903A-2307-4E37-8360-E4BA2DE8F79D}" xr6:coauthVersionLast="47" xr6:coauthVersionMax="47" xr10:uidLastSave="{00000000-0000-0000-0000-000000000000}"/>
  <bookViews>
    <workbookView xWindow="-28920" yWindow="-120" windowWidth="29040" windowHeight="15990" firstSheet="1" activeTab="10" xr2:uid="{00000000-000D-0000-FFFF-FFFF00000000}"/>
  </bookViews>
  <sheets>
    <sheet name="Sagrado Corazón" sheetId="1" r:id="rId1"/>
    <sheet name="Bilbao" sheetId="2" r:id="rId2"/>
    <sheet name="Plaza Mayor" sheetId="6" r:id="rId3"/>
    <sheet name="Mercadona" sheetId="7" r:id="rId4"/>
    <sheet name="Castelar" sheetId="8" r:id="rId5"/>
    <sheet name="Sanafarmacia" sheetId="9" r:id="rId6"/>
    <sheet name="Recoletos" sheetId="11" r:id="rId7"/>
    <sheet name="All" sheetId="3" r:id="rId8"/>
    <sheet name="Consump. vs. LW Charact" sheetId="13" r:id="rId9"/>
    <sheet name="LW Charact" sheetId="5" r:id="rId10"/>
    <sheet name="Species" sheetId="10" r:id="rId11"/>
  </sheets>
  <definedNames>
    <definedName name="_xlnm._FilterDatabase" localSheetId="8" hidden="1">'Consump. vs. LW Charact'!$A$1:$F$17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6" l="1"/>
  <c r="C115" i="1"/>
  <c r="B115" i="1"/>
  <c r="BG2" i="8"/>
  <c r="O21" i="7" l="1"/>
  <c r="O20" i="7"/>
  <c r="O22" i="7" s="1"/>
  <c r="BG3" i="8"/>
  <c r="BG4" i="8"/>
  <c r="BG5" i="8"/>
  <c r="H7" i="8"/>
  <c r="M15" i="6" l="1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C416" i="6"/>
  <c r="C417" i="6"/>
  <c r="C418" i="6"/>
  <c r="C419" i="6"/>
  <c r="C420" i="6"/>
  <c r="C421" i="6"/>
  <c r="C422" i="6"/>
  <c r="C423" i="6"/>
  <c r="C424" i="6"/>
  <c r="C425" i="6"/>
  <c r="C426" i="6"/>
  <c r="C427" i="6"/>
  <c r="C428" i="6"/>
  <c r="C429" i="6"/>
  <c r="C430" i="6"/>
  <c r="C431" i="6"/>
  <c r="C432" i="6"/>
  <c r="C433" i="6"/>
  <c r="C434" i="6"/>
  <c r="C435" i="6"/>
  <c r="C436" i="6"/>
  <c r="C437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359" i="6"/>
  <c r="D402" i="6" l="1"/>
  <c r="D430" i="6"/>
  <c r="D409" i="6"/>
  <c r="D374" i="6"/>
  <c r="D423" i="6"/>
  <c r="D367" i="6"/>
  <c r="D360" i="6"/>
  <c r="D416" i="6"/>
  <c r="D451" i="6"/>
  <c r="D444" i="6"/>
  <c r="D388" i="6"/>
  <c r="D395" i="6"/>
  <c r="D437" i="6"/>
  <c r="D381" i="6"/>
  <c r="H421" i="6"/>
  <c r="O17" i="5" l="1"/>
  <c r="O16" i="5"/>
  <c r="O15" i="5"/>
  <c r="O14" i="5"/>
  <c r="O5" i="5" l="1"/>
  <c r="O10" i="5" l="1"/>
  <c r="O9" i="5"/>
  <c r="O8" i="5"/>
  <c r="O7" i="5"/>
  <c r="O6" i="5"/>
  <c r="O13" i="5" l="1"/>
  <c r="O12" i="5"/>
  <c r="O11" i="5" l="1"/>
  <c r="O4" i="5" l="1"/>
  <c r="O3" i="5"/>
  <c r="O2" i="5" l="1"/>
  <c r="R27" i="10" l="1"/>
  <c r="R13" i="10"/>
  <c r="P14" i="5"/>
  <c r="D6" i="11"/>
  <c r="E6" i="11"/>
  <c r="F6" i="11"/>
  <c r="G6" i="11"/>
  <c r="H6" i="11"/>
  <c r="I6" i="11"/>
  <c r="J6" i="11"/>
  <c r="K6" i="11"/>
  <c r="L6" i="11"/>
  <c r="M6" i="11"/>
  <c r="N10" i="11" s="1"/>
  <c r="H17" i="11" s="1"/>
  <c r="N6" i="11"/>
  <c r="O6" i="11"/>
  <c r="P10" i="11" s="1"/>
  <c r="I17" i="11" s="1"/>
  <c r="P6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D8" i="11"/>
  <c r="E8" i="11"/>
  <c r="F8" i="11"/>
  <c r="G8" i="11"/>
  <c r="H8" i="11"/>
  <c r="I8" i="11"/>
  <c r="J8" i="11"/>
  <c r="K8" i="11"/>
  <c r="L8" i="11"/>
  <c r="M8" i="11"/>
  <c r="N12" i="11" s="1"/>
  <c r="H19" i="11" s="1"/>
  <c r="N8" i="11"/>
  <c r="O8" i="11"/>
  <c r="P8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C7" i="11"/>
  <c r="C8" i="11"/>
  <c r="C9" i="11"/>
  <c r="C6" i="11"/>
  <c r="J17" i="5"/>
  <c r="V62" i="10"/>
  <c r="W57" i="10" s="1"/>
  <c r="J16" i="5"/>
  <c r="V49" i="10"/>
  <c r="W40" i="10" s="1"/>
  <c r="J15" i="5"/>
  <c r="V36" i="10"/>
  <c r="W34" i="10" s="1"/>
  <c r="V21" i="10"/>
  <c r="W5" i="10" s="1"/>
  <c r="Q8" i="11" l="1"/>
  <c r="J19" i="11" s="1"/>
  <c r="P12" i="11"/>
  <c r="I19" i="11" s="1"/>
  <c r="Q6" i="11"/>
  <c r="J17" i="11" s="1"/>
  <c r="Q9" i="11"/>
  <c r="J20" i="11" s="1"/>
  <c r="G11" i="11"/>
  <c r="F18" i="11" s="1"/>
  <c r="Q7" i="11"/>
  <c r="J18" i="11" s="1"/>
  <c r="P13" i="11"/>
  <c r="I20" i="11" s="1"/>
  <c r="N13" i="11"/>
  <c r="H20" i="11" s="1"/>
  <c r="L13" i="11"/>
  <c r="G20" i="11" s="1"/>
  <c r="L12" i="11"/>
  <c r="G19" i="11" s="1"/>
  <c r="P11" i="11"/>
  <c r="I18" i="11" s="1"/>
  <c r="N11" i="11"/>
  <c r="H18" i="11" s="1"/>
  <c r="L11" i="11"/>
  <c r="G18" i="11" s="1"/>
  <c r="L10" i="11"/>
  <c r="G17" i="11" s="1"/>
  <c r="G13" i="11"/>
  <c r="F20" i="11" s="1"/>
  <c r="G10" i="11"/>
  <c r="F17" i="11" s="1"/>
  <c r="G12" i="11"/>
  <c r="F19" i="11" s="1"/>
  <c r="S4" i="10"/>
  <c r="S6" i="10"/>
  <c r="S8" i="10"/>
  <c r="S10" i="10"/>
  <c r="S12" i="10"/>
  <c r="S5" i="10"/>
  <c r="S7" i="10"/>
  <c r="S9" i="10"/>
  <c r="S11" i="10"/>
  <c r="S3" i="10"/>
  <c r="S17" i="10"/>
  <c r="S19" i="10"/>
  <c r="S21" i="10"/>
  <c r="S23" i="10"/>
  <c r="S25" i="10"/>
  <c r="S16" i="10"/>
  <c r="S18" i="10"/>
  <c r="S20" i="10"/>
  <c r="S22" i="10"/>
  <c r="S24" i="10"/>
  <c r="S26" i="10"/>
  <c r="W33" i="10"/>
  <c r="W41" i="10"/>
  <c r="W59" i="10"/>
  <c r="W45" i="10"/>
  <c r="W53" i="10"/>
  <c r="W28" i="10"/>
  <c r="W47" i="10"/>
  <c r="W43" i="10"/>
  <c r="W52" i="10"/>
  <c r="W61" i="10"/>
  <c r="W56" i="10"/>
  <c r="W54" i="10"/>
  <c r="W58" i="10"/>
  <c r="W60" i="10"/>
  <c r="W55" i="10"/>
  <c r="W39" i="10"/>
  <c r="W48" i="10"/>
  <c r="W46" i="10"/>
  <c r="W44" i="10"/>
  <c r="W42" i="10"/>
  <c r="W26" i="10"/>
  <c r="W29" i="10"/>
  <c r="W31" i="10"/>
  <c r="W32" i="10"/>
  <c r="W25" i="10"/>
  <c r="W30" i="10"/>
  <c r="W24" i="10"/>
  <c r="W35" i="10"/>
  <c r="W27" i="10"/>
  <c r="W7" i="10"/>
  <c r="W11" i="10"/>
  <c r="W19" i="10"/>
  <c r="W4" i="10"/>
  <c r="W18" i="10"/>
  <c r="W3" i="10"/>
  <c r="W6" i="10"/>
  <c r="W20" i="10"/>
  <c r="W15" i="10"/>
  <c r="W14" i="10"/>
  <c r="W16" i="10"/>
  <c r="W9" i="10"/>
  <c r="W17" i="10"/>
  <c r="W12" i="10"/>
  <c r="W10" i="10"/>
  <c r="W8" i="10"/>
  <c r="W13" i="10"/>
  <c r="J12" i="5" l="1"/>
  <c r="J13" i="5"/>
  <c r="J14" i="5"/>
  <c r="N19" i="10" l="1"/>
  <c r="O5" i="10" s="1"/>
  <c r="J11" i="5"/>
  <c r="O18" i="10" l="1"/>
  <c r="O16" i="10"/>
  <c r="O14" i="10"/>
  <c r="O12" i="10"/>
  <c r="O10" i="10"/>
  <c r="O8" i="10"/>
  <c r="O6" i="10"/>
  <c r="O4" i="10"/>
  <c r="O3" i="10"/>
  <c r="O17" i="10"/>
  <c r="O15" i="10"/>
  <c r="O13" i="10"/>
  <c r="O11" i="10"/>
  <c r="O9" i="10"/>
  <c r="O7" i="10"/>
  <c r="J7" i="5"/>
  <c r="J8" i="5"/>
  <c r="J9" i="5"/>
  <c r="J10" i="5"/>
  <c r="J6" i="5"/>
  <c r="J55" i="10"/>
  <c r="K52" i="10" s="1"/>
  <c r="J45" i="10"/>
  <c r="K38" i="10" s="1"/>
  <c r="J33" i="10"/>
  <c r="K25" i="10" s="1"/>
  <c r="J21" i="10"/>
  <c r="K15" i="10" s="1"/>
  <c r="J12" i="10"/>
  <c r="K5" i="10" s="1"/>
  <c r="K3" i="10" l="1"/>
  <c r="K4" i="10"/>
  <c r="K8" i="10"/>
  <c r="K43" i="10"/>
  <c r="K39" i="10"/>
  <c r="K16" i="10"/>
  <c r="K10" i="10"/>
  <c r="K6" i="10"/>
  <c r="K36" i="10"/>
  <c r="K41" i="10"/>
  <c r="K37" i="10"/>
  <c r="K18" i="10"/>
  <c r="K20" i="10"/>
  <c r="K54" i="10"/>
  <c r="K50" i="10"/>
  <c r="K32" i="10"/>
  <c r="K30" i="10"/>
  <c r="K28" i="10"/>
  <c r="K26" i="10"/>
  <c r="K11" i="10"/>
  <c r="K9" i="10"/>
  <c r="K7" i="10"/>
  <c r="K24" i="10"/>
  <c r="K44" i="10"/>
  <c r="K42" i="10"/>
  <c r="K40" i="10"/>
  <c r="K48" i="10"/>
  <c r="K53" i="10"/>
  <c r="K51" i="10"/>
  <c r="K49" i="10"/>
  <c r="K31" i="10"/>
  <c r="K29" i="10"/>
  <c r="K27" i="10"/>
  <c r="K19" i="10"/>
  <c r="K17" i="10"/>
  <c r="G24" i="10"/>
  <c r="G12" i="10"/>
  <c r="G10" i="10"/>
  <c r="G18" i="10"/>
  <c r="G8" i="10"/>
  <c r="G14" i="10"/>
  <c r="G7" i="10"/>
  <c r="G6" i="10"/>
  <c r="G16" i="10"/>
  <c r="G3" i="10"/>
  <c r="G25" i="10"/>
  <c r="G11" i="10"/>
  <c r="G15" i="10"/>
  <c r="G5" i="10"/>
  <c r="G23" i="10"/>
  <c r="G19" i="10"/>
  <c r="G13" i="10"/>
  <c r="G22" i="10"/>
  <c r="G21" i="10"/>
  <c r="G4" i="10"/>
  <c r="G9" i="10"/>
  <c r="G17" i="10"/>
  <c r="G20" i="10"/>
  <c r="J5" i="5"/>
  <c r="B52" i="10" l="1"/>
  <c r="C30" i="10" s="1"/>
  <c r="C49" i="10" l="1"/>
  <c r="C45" i="10"/>
  <c r="C41" i="10"/>
  <c r="C37" i="10"/>
  <c r="C33" i="10"/>
  <c r="C51" i="10"/>
  <c r="C47" i="10"/>
  <c r="C43" i="10"/>
  <c r="C39" i="10"/>
  <c r="C35" i="10"/>
  <c r="C50" i="10"/>
  <c r="C48" i="10"/>
  <c r="C46" i="10"/>
  <c r="C44" i="10"/>
  <c r="C42" i="10"/>
  <c r="C40" i="10"/>
  <c r="C38" i="10"/>
  <c r="C36" i="10"/>
  <c r="C34" i="10"/>
  <c r="C32" i="10"/>
  <c r="C31" i="10"/>
  <c r="B27" i="10"/>
  <c r="C5" i="10" s="1"/>
  <c r="C26" i="10" l="1"/>
  <c r="C24" i="10"/>
  <c r="C22" i="10"/>
  <c r="C20" i="10"/>
  <c r="C18" i="10"/>
  <c r="C16" i="10"/>
  <c r="C14" i="10"/>
  <c r="C12" i="10"/>
  <c r="C10" i="10"/>
  <c r="C8" i="10"/>
  <c r="C6" i="10"/>
  <c r="C4" i="10"/>
  <c r="C3" i="10"/>
  <c r="C25" i="10"/>
  <c r="C23" i="10"/>
  <c r="C21" i="10"/>
  <c r="C19" i="10"/>
  <c r="C17" i="10"/>
  <c r="C15" i="10"/>
  <c r="C13" i="10"/>
  <c r="C11" i="10"/>
  <c r="C9" i="10"/>
  <c r="C7" i="10"/>
  <c r="J4" i="5"/>
  <c r="J3" i="5" l="1"/>
  <c r="Y11" i="9" l="1"/>
  <c r="G24" i="9" s="1"/>
  <c r="D7" i="9"/>
  <c r="E7" i="9"/>
  <c r="F7" i="9"/>
  <c r="G7" i="9"/>
  <c r="H7" i="9"/>
  <c r="I7" i="9"/>
  <c r="J7" i="9"/>
  <c r="K7" i="9"/>
  <c r="L7" i="9"/>
  <c r="M7" i="9"/>
  <c r="N7" i="9"/>
  <c r="O7" i="9"/>
  <c r="P7" i="9"/>
  <c r="Q7" i="9"/>
  <c r="Q10" i="9" s="1"/>
  <c r="G15" i="9" s="1"/>
  <c r="R7" i="9"/>
  <c r="R10" i="9" s="1"/>
  <c r="H16" i="9" s="1"/>
  <c r="S7" i="9"/>
  <c r="T7" i="9"/>
  <c r="U7" i="9"/>
  <c r="V7" i="9"/>
  <c r="W7" i="9"/>
  <c r="X7" i="9"/>
  <c r="Y7" i="9"/>
  <c r="Z7" i="9"/>
  <c r="AA7" i="9"/>
  <c r="AB7" i="9"/>
  <c r="AC7" i="9"/>
  <c r="AD7" i="9"/>
  <c r="AE7" i="9"/>
  <c r="AF7" i="9"/>
  <c r="AG7" i="9"/>
  <c r="AH7" i="9"/>
  <c r="AH10" i="9" s="1"/>
  <c r="F17" i="9" s="1"/>
  <c r="AI7" i="9"/>
  <c r="AI10" i="9" s="1"/>
  <c r="G17" i="9" s="1"/>
  <c r="AJ7" i="9"/>
  <c r="AK7" i="9"/>
  <c r="AL7" i="9"/>
  <c r="AM7" i="9"/>
  <c r="AN7" i="9"/>
  <c r="AO7" i="9"/>
  <c r="AP7" i="9"/>
  <c r="AQ7" i="9"/>
  <c r="AR7" i="9"/>
  <c r="AS7" i="9"/>
  <c r="AT7" i="9"/>
  <c r="AU7" i="9"/>
  <c r="AV7" i="9"/>
  <c r="AV10" i="9" s="1"/>
  <c r="G18" i="9" s="1"/>
  <c r="AW7" i="9"/>
  <c r="AX10" i="9" s="1"/>
  <c r="H19" i="9" s="1"/>
  <c r="AX7" i="9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R11" i="9" s="1"/>
  <c r="H24" i="9" s="1"/>
  <c r="S8" i="9"/>
  <c r="U11" i="9" s="1"/>
  <c r="E24" i="9" s="1"/>
  <c r="T8" i="9"/>
  <c r="U8" i="9"/>
  <c r="V8" i="9"/>
  <c r="W8" i="9"/>
  <c r="X8" i="9"/>
  <c r="Y8" i="9"/>
  <c r="Z8" i="9"/>
  <c r="AC11" i="9" s="1"/>
  <c r="H25" i="9" s="1"/>
  <c r="AA8" i="9"/>
  <c r="AB8" i="9"/>
  <c r="AC8" i="9"/>
  <c r="AD8" i="9"/>
  <c r="AE8" i="9"/>
  <c r="AF8" i="9"/>
  <c r="AG8" i="9"/>
  <c r="AH8" i="9"/>
  <c r="AH11" i="9" s="1"/>
  <c r="F25" i="9" s="1"/>
  <c r="AI8" i="9"/>
  <c r="AI11" i="9" s="1"/>
  <c r="G25" i="9" s="1"/>
  <c r="AJ8" i="9"/>
  <c r="AK8" i="9"/>
  <c r="AL8" i="9"/>
  <c r="AM8" i="9"/>
  <c r="AN8" i="9"/>
  <c r="AO8" i="9"/>
  <c r="AP8" i="9"/>
  <c r="AQ8" i="9"/>
  <c r="AR8" i="9"/>
  <c r="AS8" i="9"/>
  <c r="AT8" i="9"/>
  <c r="AU11" i="9" s="1"/>
  <c r="F26" i="9" s="1"/>
  <c r="AU8" i="9"/>
  <c r="AV8" i="9"/>
  <c r="AV11" i="9" s="1"/>
  <c r="G26" i="9" s="1"/>
  <c r="AW8" i="9"/>
  <c r="AX8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AE9" i="9"/>
  <c r="AF9" i="9"/>
  <c r="AG9" i="9"/>
  <c r="AH9" i="9"/>
  <c r="AI9" i="9"/>
  <c r="AJ9" i="9"/>
  <c r="AK9" i="9"/>
  <c r="AL9" i="9"/>
  <c r="AM9" i="9"/>
  <c r="AN9" i="9"/>
  <c r="AO9" i="9"/>
  <c r="AP9" i="9"/>
  <c r="AQ9" i="9"/>
  <c r="AR9" i="9"/>
  <c r="AS9" i="9"/>
  <c r="AT9" i="9"/>
  <c r="AU9" i="9"/>
  <c r="AV9" i="9"/>
  <c r="AW9" i="9"/>
  <c r="AX9" i="9"/>
  <c r="C8" i="9"/>
  <c r="C11" i="9" s="1"/>
  <c r="H23" i="9" s="1"/>
  <c r="C9" i="9"/>
  <c r="C7" i="9"/>
  <c r="C10" i="9" s="1"/>
  <c r="H15" i="9" s="1"/>
  <c r="P12" i="5"/>
  <c r="P11" i="5"/>
  <c r="P6" i="5"/>
  <c r="P5" i="5"/>
  <c r="P3" i="5"/>
  <c r="P2" i="5"/>
  <c r="Y10" i="9" l="1"/>
  <c r="G16" i="9" s="1"/>
  <c r="G20" i="9" s="1"/>
  <c r="AP10" i="9"/>
  <c r="E18" i="9" s="1"/>
  <c r="AG10" i="9"/>
  <c r="E17" i="9" s="1"/>
  <c r="W10" i="9"/>
  <c r="F16" i="9" s="1"/>
  <c r="F20" i="9" s="1"/>
  <c r="AP11" i="9"/>
  <c r="E26" i="9" s="1"/>
  <c r="AG11" i="9"/>
  <c r="E25" i="9" s="1"/>
  <c r="W11" i="9"/>
  <c r="F24" i="9" s="1"/>
  <c r="F28" i="9" s="1"/>
  <c r="Q11" i="9"/>
  <c r="G23" i="9" s="1"/>
  <c r="G28" i="9" s="1"/>
  <c r="U10" i="9"/>
  <c r="E16" i="9" s="1"/>
  <c r="AY7" i="9"/>
  <c r="I20" i="9" s="1"/>
  <c r="AK10" i="9"/>
  <c r="H18" i="9" s="1"/>
  <c r="G10" i="9"/>
  <c r="E15" i="9" s="1"/>
  <c r="E20" i="9" s="1"/>
  <c r="M11" i="9"/>
  <c r="F23" i="9" s="1"/>
  <c r="AK11" i="9"/>
  <c r="H26" i="9" s="1"/>
  <c r="G11" i="9"/>
  <c r="E23" i="9" s="1"/>
  <c r="AU10" i="9"/>
  <c r="F18" i="9" s="1"/>
  <c r="AX11" i="9"/>
  <c r="H27" i="9" s="1"/>
  <c r="H28" i="9" s="1"/>
  <c r="M10" i="9"/>
  <c r="F15" i="9" s="1"/>
  <c r="AC10" i="9"/>
  <c r="H17" i="9" s="1"/>
  <c r="H20" i="9"/>
  <c r="E28" i="9"/>
  <c r="AY8" i="9"/>
  <c r="I28" i="9" s="1"/>
  <c r="I30" i="9" s="1"/>
  <c r="H14" i="8"/>
  <c r="I14" i="8"/>
  <c r="J14" i="8"/>
  <c r="G14" i="8"/>
  <c r="BF7" i="8"/>
  <c r="BE7" i="8"/>
  <c r="BA7" i="8"/>
  <c r="BB7" i="8"/>
  <c r="AV7" i="8"/>
  <c r="AU7" i="8"/>
  <c r="AG8" i="8"/>
  <c r="I7" i="8"/>
  <c r="J7" i="8"/>
  <c r="K7" i="8"/>
  <c r="L7" i="8"/>
  <c r="M7" i="8"/>
  <c r="N7" i="8"/>
  <c r="O7" i="8"/>
  <c r="P7" i="8"/>
  <c r="Q7" i="8"/>
  <c r="R7" i="8"/>
  <c r="S7" i="8"/>
  <c r="T7" i="8"/>
  <c r="U7" i="8"/>
  <c r="V7" i="8"/>
  <c r="W7" i="8"/>
  <c r="X7" i="8"/>
  <c r="Y7" i="8"/>
  <c r="Z7" i="8"/>
  <c r="AA7" i="8"/>
  <c r="AB7" i="8"/>
  <c r="AC7" i="8"/>
  <c r="AD7" i="8"/>
  <c r="AE7" i="8"/>
  <c r="AF7" i="8"/>
  <c r="AG7" i="8"/>
  <c r="AH7" i="8"/>
  <c r="AI7" i="8"/>
  <c r="AJ7" i="8"/>
  <c r="AK7" i="8"/>
  <c r="AL7" i="8"/>
  <c r="AM7" i="8"/>
  <c r="AN7" i="8"/>
  <c r="AO7" i="8"/>
  <c r="AP7" i="8"/>
  <c r="AQ7" i="8"/>
  <c r="AR7" i="8"/>
  <c r="AS7" i="8"/>
  <c r="AT7" i="8"/>
  <c r="AW7" i="8"/>
  <c r="AX7" i="8"/>
  <c r="AY7" i="8"/>
  <c r="AZ7" i="8"/>
  <c r="BC7" i="8"/>
  <c r="BD7" i="8"/>
  <c r="C15" i="8"/>
  <c r="C16" i="8"/>
  <c r="C17" i="8"/>
  <c r="C3" i="8"/>
  <c r="C4" i="8"/>
  <c r="C5" i="8"/>
  <c r="C6" i="8"/>
  <c r="C7" i="8"/>
  <c r="C8" i="8"/>
  <c r="C9" i="8"/>
  <c r="C10" i="8"/>
  <c r="C11" i="8"/>
  <c r="C12" i="8"/>
  <c r="C13" i="8"/>
  <c r="C14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C347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C381" i="8"/>
  <c r="C382" i="8"/>
  <c r="C383" i="8"/>
  <c r="C384" i="8"/>
  <c r="C385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399" i="8"/>
  <c r="C400" i="8"/>
  <c r="C401" i="8"/>
  <c r="C402" i="8"/>
  <c r="C403" i="8"/>
  <c r="C404" i="8"/>
  <c r="C405" i="8"/>
  <c r="C406" i="8"/>
  <c r="C407" i="8"/>
  <c r="C408" i="8"/>
  <c r="C409" i="8"/>
  <c r="C410" i="8"/>
  <c r="C411" i="8"/>
  <c r="C412" i="8"/>
  <c r="C413" i="8"/>
  <c r="C414" i="8"/>
  <c r="C415" i="8"/>
  <c r="C416" i="8"/>
  <c r="C417" i="8"/>
  <c r="C418" i="8"/>
  <c r="C419" i="8"/>
  <c r="C420" i="8"/>
  <c r="C421" i="8"/>
  <c r="C422" i="8"/>
  <c r="C423" i="8"/>
  <c r="C424" i="8"/>
  <c r="C425" i="8"/>
  <c r="C426" i="8"/>
  <c r="C427" i="8"/>
  <c r="C428" i="8"/>
  <c r="C429" i="8"/>
  <c r="C430" i="8"/>
  <c r="C431" i="8"/>
  <c r="C432" i="8"/>
  <c r="C433" i="8"/>
  <c r="C434" i="8"/>
  <c r="C435" i="8"/>
  <c r="C436" i="8"/>
  <c r="C437" i="8"/>
  <c r="C438" i="8"/>
  <c r="C439" i="8"/>
  <c r="C440" i="8"/>
  <c r="C441" i="8"/>
  <c r="C442" i="8"/>
  <c r="C443" i="8"/>
  <c r="C444" i="8"/>
  <c r="C445" i="8"/>
  <c r="C446" i="8"/>
  <c r="C447" i="8"/>
  <c r="C448" i="8"/>
  <c r="C449" i="8"/>
  <c r="C450" i="8"/>
  <c r="C451" i="8"/>
  <c r="C452" i="8"/>
  <c r="C453" i="8"/>
  <c r="C454" i="8"/>
  <c r="C455" i="8"/>
  <c r="C2" i="8"/>
  <c r="E448" i="8" l="1"/>
  <c r="E357" i="8"/>
  <c r="AU8" i="8"/>
  <c r="BE8" i="8"/>
  <c r="BG7" i="8"/>
  <c r="BA8" i="8"/>
  <c r="E266" i="8"/>
  <c r="AP8" i="8"/>
  <c r="AJ8" i="8"/>
  <c r="AF8" i="8"/>
  <c r="AA8" i="8"/>
  <c r="E173" i="8"/>
  <c r="E82" i="8"/>
  <c r="AR8" i="8"/>
  <c r="AM8" i="8"/>
  <c r="W8" i="8"/>
  <c r="T8" i="8"/>
  <c r="P8" i="8"/>
  <c r="BH2" i="8" l="1"/>
  <c r="BH3" i="8"/>
  <c r="BH5" i="8"/>
  <c r="BH4" i="8"/>
  <c r="E41" i="7"/>
  <c r="E42" i="7"/>
  <c r="E43" i="7"/>
  <c r="E40" i="7"/>
  <c r="E39" i="7"/>
  <c r="C39" i="7"/>
  <c r="D39" i="7"/>
  <c r="C40" i="7"/>
  <c r="D40" i="7"/>
  <c r="C41" i="7"/>
  <c r="D41" i="7"/>
  <c r="C42" i="7"/>
  <c r="D42" i="7"/>
  <c r="C43" i="7"/>
  <c r="D43" i="7"/>
  <c r="B40" i="7"/>
  <c r="B41" i="7"/>
  <c r="B42" i="7"/>
  <c r="B43" i="7"/>
  <c r="B39" i="7"/>
  <c r="D7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U7" i="7"/>
  <c r="V7" i="7"/>
  <c r="W7" i="7"/>
  <c r="X12" i="7" s="1"/>
  <c r="X7" i="7"/>
  <c r="Y7" i="7"/>
  <c r="Y12" i="7" s="1"/>
  <c r="Z7" i="7"/>
  <c r="Z12" i="7" s="1"/>
  <c r="AA7" i="7"/>
  <c r="AB7" i="7"/>
  <c r="AC7" i="7"/>
  <c r="AD7" i="7"/>
  <c r="AE7" i="7"/>
  <c r="AF7" i="7"/>
  <c r="AG7" i="7"/>
  <c r="AH7" i="7"/>
  <c r="AI7" i="7"/>
  <c r="AJ7" i="7"/>
  <c r="AK7" i="7"/>
  <c r="AL7" i="7"/>
  <c r="AM7" i="7"/>
  <c r="AN7" i="7"/>
  <c r="AO7" i="7"/>
  <c r="AP7" i="7"/>
  <c r="AQ7" i="7"/>
  <c r="AR7" i="7"/>
  <c r="AS7" i="7"/>
  <c r="AT7" i="7"/>
  <c r="AU7" i="7"/>
  <c r="AU12" i="7" s="1"/>
  <c r="D8" i="7"/>
  <c r="E8" i="7"/>
  <c r="F8" i="7"/>
  <c r="G8" i="7"/>
  <c r="H8" i="7"/>
  <c r="I8" i="7"/>
  <c r="J8" i="7"/>
  <c r="K8" i="7"/>
  <c r="L8" i="7"/>
  <c r="M8" i="7"/>
  <c r="N8" i="7"/>
  <c r="P13" i="7" s="1"/>
  <c r="O8" i="7"/>
  <c r="P8" i="7"/>
  <c r="Q8" i="7"/>
  <c r="R8" i="7"/>
  <c r="S8" i="7"/>
  <c r="T13" i="7" s="1"/>
  <c r="T8" i="7"/>
  <c r="U8" i="7"/>
  <c r="V8" i="7"/>
  <c r="W8" i="7"/>
  <c r="X8" i="7"/>
  <c r="Y8" i="7"/>
  <c r="Y13" i="7" s="1"/>
  <c r="Z8" i="7"/>
  <c r="Z13" i="7" s="1"/>
  <c r="AA8" i="7"/>
  <c r="AE13" i="7" s="1"/>
  <c r="AB8" i="7"/>
  <c r="AC8" i="7"/>
  <c r="AD8" i="7"/>
  <c r="AE8" i="7"/>
  <c r="AF8" i="7"/>
  <c r="AG8" i="7"/>
  <c r="AH8" i="7"/>
  <c r="AI8" i="7"/>
  <c r="AJ8" i="7"/>
  <c r="AK8" i="7"/>
  <c r="AL8" i="7"/>
  <c r="AM8" i="7"/>
  <c r="AN8" i="7"/>
  <c r="AO8" i="7"/>
  <c r="AP8" i="7"/>
  <c r="AQ8" i="7"/>
  <c r="AR8" i="7"/>
  <c r="AS8" i="7"/>
  <c r="AT8" i="7"/>
  <c r="AU8" i="7"/>
  <c r="AU13" i="7" s="1"/>
  <c r="D9" i="7"/>
  <c r="E9" i="7"/>
  <c r="F9" i="7"/>
  <c r="G9" i="7"/>
  <c r="I14" i="7" s="1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V9" i="7"/>
  <c r="W9" i="7"/>
  <c r="X9" i="7"/>
  <c r="Y9" i="7"/>
  <c r="Y14" i="7" s="1"/>
  <c r="Z9" i="7"/>
  <c r="Z14" i="7" s="1"/>
  <c r="AA9" i="7"/>
  <c r="AB9" i="7"/>
  <c r="AC9" i="7"/>
  <c r="AD9" i="7"/>
  <c r="AE9" i="7"/>
  <c r="AF9" i="7"/>
  <c r="AG9" i="7"/>
  <c r="AH9" i="7"/>
  <c r="AI9" i="7"/>
  <c r="AJ9" i="7"/>
  <c r="AK9" i="7"/>
  <c r="AL9" i="7"/>
  <c r="AM9" i="7"/>
  <c r="AN9" i="7"/>
  <c r="AO9" i="7"/>
  <c r="AP9" i="7"/>
  <c r="AQ9" i="7"/>
  <c r="AR9" i="7"/>
  <c r="AS9" i="7"/>
  <c r="AT9" i="7"/>
  <c r="AU9" i="7"/>
  <c r="AU14" i="7" s="1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X10" i="7"/>
  <c r="Y10" i="7"/>
  <c r="Y15" i="7" s="1"/>
  <c r="Z10" i="7"/>
  <c r="Z15" i="7" s="1"/>
  <c r="AA10" i="7"/>
  <c r="AE15" i="7" s="1"/>
  <c r="AB10" i="7"/>
  <c r="AC10" i="7"/>
  <c r="AD10" i="7"/>
  <c r="AE10" i="7"/>
  <c r="AF10" i="7"/>
  <c r="AG10" i="7"/>
  <c r="AH10" i="7"/>
  <c r="AI10" i="7"/>
  <c r="AJ10" i="7"/>
  <c r="AK10" i="7"/>
  <c r="AL10" i="7"/>
  <c r="AM10" i="7"/>
  <c r="AN10" i="7"/>
  <c r="AN15" i="7" s="1"/>
  <c r="AO10" i="7"/>
  <c r="AP10" i="7"/>
  <c r="AQ10" i="7"/>
  <c r="AR10" i="7"/>
  <c r="AS10" i="7"/>
  <c r="AT10" i="7"/>
  <c r="AU10" i="7"/>
  <c r="AU15" i="7" s="1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U11" i="7"/>
  <c r="V11" i="7"/>
  <c r="W11" i="7"/>
  <c r="X11" i="7"/>
  <c r="Y11" i="7"/>
  <c r="Y16" i="7" s="1"/>
  <c r="Z11" i="7"/>
  <c r="Z16" i="7" s="1"/>
  <c r="AA11" i="7"/>
  <c r="AB11" i="7"/>
  <c r="AC11" i="7"/>
  <c r="AD11" i="7"/>
  <c r="AE11" i="7"/>
  <c r="AF11" i="7"/>
  <c r="AG11" i="7"/>
  <c r="AH11" i="7"/>
  <c r="AI11" i="7"/>
  <c r="AJ11" i="7"/>
  <c r="AK11" i="7"/>
  <c r="AL11" i="7"/>
  <c r="AM11" i="7"/>
  <c r="AN11" i="7"/>
  <c r="AO11" i="7"/>
  <c r="AP11" i="7"/>
  <c r="AQ11" i="7"/>
  <c r="AR11" i="7"/>
  <c r="AS11" i="7"/>
  <c r="AT11" i="7"/>
  <c r="AU11" i="7"/>
  <c r="AU16" i="7" s="1"/>
  <c r="C8" i="7"/>
  <c r="E13" i="7" s="1"/>
  <c r="C9" i="7"/>
  <c r="C10" i="7"/>
  <c r="C11" i="7"/>
  <c r="E16" i="7" s="1"/>
  <c r="C7" i="7"/>
  <c r="E12" i="7" s="1"/>
  <c r="AN16" i="7" l="1"/>
  <c r="X16" i="7"/>
  <c r="AT15" i="7"/>
  <c r="T15" i="7"/>
  <c r="AN14" i="7"/>
  <c r="X14" i="7"/>
  <c r="AT13" i="7"/>
  <c r="AN12" i="7"/>
  <c r="AJ15" i="7"/>
  <c r="M14" i="7"/>
  <c r="AJ13" i="7"/>
  <c r="P16" i="7"/>
  <c r="M15" i="7"/>
  <c r="P12" i="7"/>
  <c r="AE16" i="7"/>
  <c r="I15" i="7"/>
  <c r="AJ14" i="7"/>
  <c r="AE14" i="7"/>
  <c r="AE12" i="7"/>
  <c r="T12" i="7"/>
  <c r="M12" i="7"/>
  <c r="I12" i="7"/>
  <c r="M16" i="7"/>
  <c r="P15" i="7"/>
  <c r="I13" i="7"/>
  <c r="I16" i="7"/>
  <c r="AV9" i="7"/>
  <c r="T14" i="7"/>
  <c r="AN13" i="7"/>
  <c r="X13" i="7"/>
  <c r="AT12" i="7"/>
  <c r="P14" i="7"/>
  <c r="M13" i="7"/>
  <c r="AV10" i="7"/>
  <c r="AT16" i="7"/>
  <c r="T16" i="7"/>
  <c r="X15" i="7"/>
  <c r="AT14" i="7"/>
  <c r="AV8" i="7"/>
  <c r="AJ16" i="7"/>
  <c r="AJ12" i="7"/>
  <c r="E15" i="7"/>
  <c r="E14" i="7"/>
  <c r="AV7" i="7"/>
  <c r="AV11" i="7"/>
  <c r="P72" i="2" l="1"/>
  <c r="M72" i="2"/>
  <c r="J72" i="2"/>
  <c r="J71" i="2"/>
  <c r="M71" i="2"/>
  <c r="P71" i="2"/>
  <c r="Q51" i="2"/>
  <c r="C14" i="2" s="1"/>
  <c r="N51" i="2"/>
  <c r="C7" i="2" s="1"/>
  <c r="K51" i="2"/>
  <c r="P31" i="2"/>
  <c r="M31" i="2"/>
  <c r="J31" i="2"/>
  <c r="J30" i="2"/>
  <c r="M30" i="2"/>
  <c r="P30" i="2"/>
  <c r="P80" i="2"/>
  <c r="M80" i="2"/>
  <c r="J80" i="2"/>
  <c r="J79" i="2"/>
  <c r="M79" i="2"/>
  <c r="P79" i="2"/>
  <c r="P62" i="2"/>
  <c r="M62" i="2"/>
  <c r="J62" i="2"/>
  <c r="J61" i="2"/>
  <c r="M61" i="2"/>
  <c r="P61" i="2"/>
  <c r="P57" i="2"/>
  <c r="M57" i="2"/>
  <c r="J57" i="2"/>
  <c r="J56" i="2"/>
  <c r="M56" i="2"/>
  <c r="P56" i="2"/>
  <c r="P50" i="2"/>
  <c r="M50" i="2"/>
  <c r="J50" i="2"/>
  <c r="J49" i="2"/>
  <c r="M49" i="2"/>
  <c r="P49" i="2"/>
  <c r="P40" i="2"/>
  <c r="M40" i="2"/>
  <c r="M39" i="2"/>
  <c r="P39" i="2"/>
  <c r="J40" i="2"/>
  <c r="J39" i="2"/>
  <c r="P26" i="2"/>
  <c r="M26" i="2"/>
  <c r="P25" i="2"/>
  <c r="M25" i="2"/>
  <c r="J26" i="2"/>
  <c r="J25" i="2"/>
  <c r="S6" i="2"/>
  <c r="S7" i="2"/>
  <c r="S8" i="2"/>
  <c r="S11" i="2"/>
  <c r="S12" i="2"/>
  <c r="S13" i="2"/>
  <c r="S15" i="2"/>
  <c r="P16" i="2"/>
  <c r="P17" i="2"/>
  <c r="P18" i="2"/>
  <c r="P19" i="2"/>
  <c r="P20" i="2"/>
  <c r="P21" i="2"/>
  <c r="P22" i="2"/>
  <c r="P23" i="2"/>
  <c r="P24" i="2"/>
  <c r="P27" i="2"/>
  <c r="P28" i="2"/>
  <c r="P29" i="2"/>
  <c r="P32" i="2"/>
  <c r="P33" i="2"/>
  <c r="P34" i="2"/>
  <c r="P35" i="2"/>
  <c r="P36" i="2"/>
  <c r="P37" i="2"/>
  <c r="P38" i="2"/>
  <c r="P41" i="2"/>
  <c r="P42" i="2"/>
  <c r="P43" i="2"/>
  <c r="P44" i="2"/>
  <c r="P45" i="2"/>
  <c r="P46" i="2"/>
  <c r="P47" i="2"/>
  <c r="P48" i="2"/>
  <c r="P51" i="2"/>
  <c r="P52" i="2"/>
  <c r="P53" i="2"/>
  <c r="P54" i="2"/>
  <c r="P55" i="2"/>
  <c r="P58" i="2"/>
  <c r="P59" i="2"/>
  <c r="P60" i="2"/>
  <c r="P63" i="2"/>
  <c r="P64" i="2"/>
  <c r="P65" i="2"/>
  <c r="P66" i="2"/>
  <c r="P67" i="2"/>
  <c r="P68" i="2"/>
  <c r="P69" i="2"/>
  <c r="P70" i="2"/>
  <c r="P73" i="2"/>
  <c r="P74" i="2"/>
  <c r="P75" i="2"/>
  <c r="P76" i="2"/>
  <c r="P77" i="2"/>
  <c r="P78" i="2"/>
  <c r="P81" i="2"/>
  <c r="P82" i="2"/>
  <c r="P83" i="2"/>
  <c r="P84" i="2"/>
  <c r="P85" i="2"/>
  <c r="P86" i="2"/>
  <c r="P87" i="2"/>
  <c r="P88" i="2"/>
  <c r="P89" i="2"/>
  <c r="P90" i="2"/>
  <c r="M16" i="2"/>
  <c r="M17" i="2"/>
  <c r="M18" i="2"/>
  <c r="M19" i="2"/>
  <c r="M20" i="2"/>
  <c r="M21" i="2"/>
  <c r="M22" i="2"/>
  <c r="M23" i="2"/>
  <c r="M24" i="2"/>
  <c r="M27" i="2"/>
  <c r="M28" i="2"/>
  <c r="M29" i="2"/>
  <c r="M32" i="2"/>
  <c r="M33" i="2"/>
  <c r="M34" i="2"/>
  <c r="M35" i="2"/>
  <c r="M36" i="2"/>
  <c r="M37" i="2"/>
  <c r="M38" i="2"/>
  <c r="M41" i="2"/>
  <c r="M42" i="2"/>
  <c r="M43" i="2"/>
  <c r="M44" i="2"/>
  <c r="M45" i="2"/>
  <c r="M46" i="2"/>
  <c r="M47" i="2"/>
  <c r="M48" i="2"/>
  <c r="M51" i="2"/>
  <c r="M52" i="2"/>
  <c r="M53" i="2"/>
  <c r="M54" i="2"/>
  <c r="M55" i="2"/>
  <c r="M58" i="2"/>
  <c r="M59" i="2"/>
  <c r="M60" i="2"/>
  <c r="M63" i="2"/>
  <c r="M64" i="2"/>
  <c r="M65" i="2"/>
  <c r="M66" i="2"/>
  <c r="M67" i="2"/>
  <c r="M68" i="2"/>
  <c r="M69" i="2"/>
  <c r="M70" i="2"/>
  <c r="M73" i="2"/>
  <c r="M74" i="2"/>
  <c r="M75" i="2"/>
  <c r="M76" i="2"/>
  <c r="M77" i="2"/>
  <c r="M78" i="2"/>
  <c r="M81" i="2"/>
  <c r="M82" i="2"/>
  <c r="M83" i="2"/>
  <c r="M84" i="2"/>
  <c r="M85" i="2"/>
  <c r="M86" i="2"/>
  <c r="M87" i="2"/>
  <c r="M88" i="2"/>
  <c r="M89" i="2"/>
  <c r="M90" i="2"/>
  <c r="P15" i="2"/>
  <c r="P14" i="2"/>
  <c r="P13" i="2"/>
  <c r="P12" i="2"/>
  <c r="P11" i="2"/>
  <c r="P10" i="2"/>
  <c r="P9" i="2"/>
  <c r="P8" i="2"/>
  <c r="P7" i="2"/>
  <c r="P6" i="2"/>
  <c r="P5" i="2"/>
  <c r="M15" i="2"/>
  <c r="M14" i="2"/>
  <c r="M13" i="2"/>
  <c r="M12" i="2"/>
  <c r="M11" i="2"/>
  <c r="M10" i="2"/>
  <c r="M9" i="2"/>
  <c r="M8" i="2"/>
  <c r="M7" i="2"/>
  <c r="M6" i="2"/>
  <c r="M5" i="2"/>
  <c r="J15" i="2"/>
  <c r="J16" i="2"/>
  <c r="J17" i="2"/>
  <c r="J18" i="2"/>
  <c r="J19" i="2"/>
  <c r="J20" i="2"/>
  <c r="J21" i="2"/>
  <c r="J22" i="2"/>
  <c r="J23" i="2"/>
  <c r="J24" i="2"/>
  <c r="J27" i="2"/>
  <c r="J28" i="2"/>
  <c r="J29" i="2"/>
  <c r="J32" i="2"/>
  <c r="J33" i="2"/>
  <c r="J34" i="2"/>
  <c r="J35" i="2"/>
  <c r="J36" i="2"/>
  <c r="J37" i="2"/>
  <c r="J38" i="2"/>
  <c r="J41" i="2"/>
  <c r="J42" i="2"/>
  <c r="J43" i="2"/>
  <c r="J44" i="2"/>
  <c r="J45" i="2"/>
  <c r="J46" i="2"/>
  <c r="J47" i="2"/>
  <c r="J48" i="2"/>
  <c r="J51" i="2"/>
  <c r="J52" i="2"/>
  <c r="J53" i="2"/>
  <c r="J54" i="2"/>
  <c r="J55" i="2"/>
  <c r="J58" i="2"/>
  <c r="J59" i="2"/>
  <c r="J60" i="2"/>
  <c r="J63" i="2"/>
  <c r="J64" i="2"/>
  <c r="J65" i="2"/>
  <c r="J66" i="2"/>
  <c r="J67" i="2"/>
  <c r="J68" i="2"/>
  <c r="J69" i="2"/>
  <c r="J70" i="2"/>
  <c r="J73" i="2"/>
  <c r="J74" i="2"/>
  <c r="J75" i="2"/>
  <c r="J76" i="2"/>
  <c r="J77" i="2"/>
  <c r="J78" i="2"/>
  <c r="J81" i="2"/>
  <c r="J82" i="2"/>
  <c r="J83" i="2"/>
  <c r="J84" i="2"/>
  <c r="J85" i="2"/>
  <c r="J86" i="2"/>
  <c r="J87" i="2"/>
  <c r="J88" i="2"/>
  <c r="J89" i="2"/>
  <c r="J90" i="2"/>
  <c r="J14" i="2"/>
  <c r="J6" i="2"/>
  <c r="J7" i="2"/>
  <c r="J8" i="2"/>
  <c r="J9" i="2"/>
  <c r="J10" i="2"/>
  <c r="J11" i="2"/>
  <c r="J12" i="2"/>
  <c r="J13" i="2"/>
  <c r="J5" i="2"/>
  <c r="L91" i="2"/>
  <c r="O91" i="2"/>
  <c r="I91" i="2"/>
  <c r="S5" i="2"/>
  <c r="S4" i="2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93" i="1"/>
  <c r="K71" i="2" l="1"/>
  <c r="C1" i="2" s="1"/>
  <c r="Q71" i="2"/>
  <c r="C15" i="2" s="1"/>
  <c r="O115" i="1"/>
  <c r="P115" i="1"/>
  <c r="Q74" i="2"/>
  <c r="D15" i="2" s="1"/>
  <c r="N71" i="2"/>
  <c r="C8" i="2" s="1"/>
  <c r="M91" i="2"/>
  <c r="N91" i="2" s="1"/>
  <c r="F11" i="2" s="1"/>
  <c r="J91" i="2"/>
  <c r="K91" i="2" s="1"/>
  <c r="F4" i="2" s="1"/>
  <c r="K74" i="2"/>
  <c r="D1" i="2" s="1"/>
  <c r="N74" i="2"/>
  <c r="D8" i="2" s="1"/>
  <c r="K89" i="2"/>
  <c r="D2" i="2" s="1"/>
  <c r="N89" i="2"/>
  <c r="D9" i="2" s="1"/>
  <c r="Q86" i="2"/>
  <c r="C16" i="2" s="1"/>
  <c r="K86" i="2"/>
  <c r="C2" i="2" s="1"/>
  <c r="P91" i="2"/>
  <c r="Q91" i="2" s="1"/>
  <c r="F18" i="2" s="1"/>
  <c r="N86" i="2"/>
  <c r="C9" i="2" s="1"/>
  <c r="Q89" i="2"/>
  <c r="D16" i="2" s="1"/>
  <c r="K83" i="2"/>
  <c r="B2" i="2" s="1"/>
  <c r="Q30" i="2"/>
  <c r="K41" i="2"/>
  <c r="Q41" i="2"/>
  <c r="E14" i="2" s="1"/>
  <c r="N39" i="2"/>
  <c r="D6" i="2" s="1"/>
  <c r="K79" i="2"/>
  <c r="E2" i="2" s="1"/>
  <c r="K30" i="2"/>
  <c r="N30" i="2"/>
  <c r="N41" i="2"/>
  <c r="E7" i="2" s="1"/>
  <c r="K39" i="2"/>
  <c r="Q39" i="2"/>
  <c r="D13" i="2" s="1"/>
  <c r="N83" i="2"/>
  <c r="B9" i="2" s="1"/>
  <c r="N79" i="2"/>
  <c r="E9" i="2" s="1"/>
  <c r="Q83" i="2"/>
  <c r="B16" i="2" s="1"/>
  <c r="Q79" i="2"/>
  <c r="E16" i="2" s="1"/>
  <c r="Q61" i="2"/>
  <c r="E15" i="2" s="1"/>
  <c r="N68" i="2"/>
  <c r="B8" i="2" s="1"/>
  <c r="K61" i="2"/>
  <c r="E1" i="2" s="1"/>
  <c r="N61" i="2"/>
  <c r="E8" i="2" s="1"/>
  <c r="K68" i="2"/>
  <c r="B1" i="2" s="1"/>
  <c r="Q68" i="2"/>
  <c r="B15" i="2" s="1"/>
  <c r="K56" i="2"/>
  <c r="Q56" i="2"/>
  <c r="D14" i="2" s="1"/>
  <c r="N56" i="2"/>
  <c r="D7" i="2" s="1"/>
  <c r="Q49" i="2"/>
  <c r="B14" i="2" s="1"/>
  <c r="B18" i="2" s="1"/>
  <c r="K49" i="2"/>
  <c r="N49" i="2"/>
  <c r="B7" i="2" s="1"/>
  <c r="Q16" i="2"/>
  <c r="E13" i="2" s="1"/>
  <c r="Q25" i="2"/>
  <c r="K25" i="2"/>
  <c r="N25" i="2"/>
  <c r="K16" i="2"/>
  <c r="N16" i="2"/>
  <c r="E6" i="2" s="1"/>
  <c r="B11" i="2" l="1"/>
  <c r="B4" i="2"/>
  <c r="R91" i="2"/>
  <c r="E4" i="2"/>
  <c r="F20" i="2"/>
  <c r="E18" i="2"/>
  <c r="D11" i="2"/>
  <c r="C6" i="2"/>
  <c r="C11" i="2" s="1"/>
  <c r="D18" i="2"/>
  <c r="C13" i="2"/>
  <c r="C18" i="2" s="1"/>
  <c r="C4" i="2"/>
  <c r="D4" i="2"/>
  <c r="E11" i="2"/>
  <c r="B6" i="2"/>
  <c r="B13" i="2"/>
  <c r="I4" i="6" l="1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I330" i="6"/>
  <c r="I331" i="6"/>
  <c r="I332" i="6"/>
  <c r="I333" i="6"/>
  <c r="I334" i="6"/>
  <c r="I335" i="6"/>
  <c r="I336" i="6"/>
  <c r="I337" i="6"/>
  <c r="I338" i="6"/>
  <c r="I339" i="6"/>
  <c r="I340" i="6"/>
  <c r="I341" i="6"/>
  <c r="I342" i="6"/>
  <c r="I343" i="6"/>
  <c r="I344" i="6"/>
  <c r="I345" i="6"/>
  <c r="I346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" i="6"/>
  <c r="C358" i="6" l="1"/>
  <c r="C357" i="6"/>
  <c r="C356" i="6"/>
  <c r="C355" i="6"/>
  <c r="C354" i="6"/>
  <c r="C353" i="6"/>
  <c r="D353" i="6" s="1"/>
  <c r="C352" i="6"/>
  <c r="C351" i="6"/>
  <c r="C350" i="6"/>
  <c r="C349" i="6"/>
  <c r="C348" i="6"/>
  <c r="C347" i="6"/>
  <c r="C346" i="6"/>
  <c r="C345" i="6"/>
  <c r="C344" i="6"/>
  <c r="C343" i="6"/>
  <c r="C342" i="6"/>
  <c r="C341" i="6"/>
  <c r="C340" i="6"/>
  <c r="C339" i="6"/>
  <c r="C338" i="6"/>
  <c r="C337" i="6"/>
  <c r="C336" i="6"/>
  <c r="C335" i="6"/>
  <c r="C334" i="6"/>
  <c r="C333" i="6"/>
  <c r="C332" i="6"/>
  <c r="C331" i="6"/>
  <c r="C330" i="6"/>
  <c r="C329" i="6"/>
  <c r="C328" i="6"/>
  <c r="C327" i="6"/>
  <c r="C326" i="6"/>
  <c r="C325" i="6"/>
  <c r="C324" i="6"/>
  <c r="C323" i="6"/>
  <c r="C322" i="6"/>
  <c r="C321" i="6"/>
  <c r="C320" i="6"/>
  <c r="C319" i="6"/>
  <c r="C318" i="6"/>
  <c r="C317" i="6"/>
  <c r="C316" i="6"/>
  <c r="C315" i="6"/>
  <c r="C314" i="6"/>
  <c r="C313" i="6"/>
  <c r="C312" i="6"/>
  <c r="C311" i="6"/>
  <c r="C310" i="6"/>
  <c r="C309" i="6"/>
  <c r="C308" i="6"/>
  <c r="C307" i="6"/>
  <c r="C306" i="6"/>
  <c r="C305" i="6"/>
  <c r="C304" i="6"/>
  <c r="D304" i="6" s="1"/>
  <c r="C303" i="6"/>
  <c r="C302" i="6"/>
  <c r="C301" i="6"/>
  <c r="C300" i="6"/>
  <c r="C299" i="6"/>
  <c r="C298" i="6"/>
  <c r="C297" i="6"/>
  <c r="C296" i="6"/>
  <c r="C295" i="6"/>
  <c r="C294" i="6"/>
  <c r="C293" i="6"/>
  <c r="C292" i="6"/>
  <c r="C291" i="6"/>
  <c r="C290" i="6"/>
  <c r="C289" i="6"/>
  <c r="C288" i="6"/>
  <c r="C287" i="6"/>
  <c r="C286" i="6"/>
  <c r="C285" i="6"/>
  <c r="C284" i="6"/>
  <c r="C283" i="6"/>
  <c r="C282" i="6"/>
  <c r="C281" i="6"/>
  <c r="C280" i="6"/>
  <c r="C279" i="6"/>
  <c r="C278" i="6"/>
  <c r="C277" i="6"/>
  <c r="C276" i="6"/>
  <c r="C275" i="6"/>
  <c r="C274" i="6"/>
  <c r="C273" i="6"/>
  <c r="C272" i="6"/>
  <c r="C271" i="6"/>
  <c r="C270" i="6"/>
  <c r="C269" i="6"/>
  <c r="C268" i="6"/>
  <c r="C267" i="6"/>
  <c r="C266" i="6"/>
  <c r="C265" i="6"/>
  <c r="C264" i="6"/>
  <c r="C263" i="6"/>
  <c r="C262" i="6"/>
  <c r="C261" i="6"/>
  <c r="C260" i="6"/>
  <c r="C259" i="6"/>
  <c r="C258" i="6"/>
  <c r="C257" i="6"/>
  <c r="C256" i="6"/>
  <c r="C255" i="6"/>
  <c r="C254" i="6"/>
  <c r="C253" i="6"/>
  <c r="C252" i="6"/>
  <c r="C251" i="6"/>
  <c r="C250" i="6"/>
  <c r="C249" i="6"/>
  <c r="C248" i="6"/>
  <c r="D248" i="6" s="1"/>
  <c r="C247" i="6"/>
  <c r="C246" i="6"/>
  <c r="C245" i="6"/>
  <c r="C244" i="6"/>
  <c r="C195" i="6"/>
  <c r="D192" i="6" s="1"/>
  <c r="C188" i="6"/>
  <c r="C187" i="6"/>
  <c r="C186" i="6"/>
  <c r="D185" i="6" s="1"/>
  <c r="C182" i="6"/>
  <c r="C181" i="6"/>
  <c r="C180" i="6"/>
  <c r="C179" i="6"/>
  <c r="C178" i="6"/>
  <c r="C177" i="6"/>
  <c r="C176" i="6"/>
  <c r="C175" i="6"/>
  <c r="C174" i="6"/>
  <c r="C173" i="6"/>
  <c r="C172" i="6"/>
  <c r="C171" i="6"/>
  <c r="C170" i="6"/>
  <c r="C169" i="6"/>
  <c r="C168" i="6"/>
  <c r="C167" i="6"/>
  <c r="C166" i="6"/>
  <c r="C165" i="6"/>
  <c r="C164" i="6"/>
  <c r="C163" i="6"/>
  <c r="C162" i="6"/>
  <c r="C161" i="6"/>
  <c r="C160" i="6"/>
  <c r="C159" i="6"/>
  <c r="C158" i="6"/>
  <c r="C157" i="6"/>
  <c r="C156" i="6"/>
  <c r="C155" i="6"/>
  <c r="C154" i="6"/>
  <c r="C153" i="6"/>
  <c r="C152" i="6"/>
  <c r="C151" i="6"/>
  <c r="C150" i="6"/>
  <c r="C149" i="6"/>
  <c r="C148" i="6"/>
  <c r="C147" i="6"/>
  <c r="C146" i="6"/>
  <c r="C145" i="6"/>
  <c r="C144" i="6"/>
  <c r="C143" i="6"/>
  <c r="D143" i="6" s="1"/>
  <c r="C142" i="6"/>
  <c r="C141" i="6"/>
  <c r="C140" i="6"/>
  <c r="C139" i="6"/>
  <c r="C138" i="6"/>
  <c r="C137" i="6"/>
  <c r="C136" i="6"/>
  <c r="C135" i="6"/>
  <c r="C134" i="6"/>
  <c r="C133" i="6"/>
  <c r="C132" i="6"/>
  <c r="C131" i="6"/>
  <c r="C130" i="6"/>
  <c r="C129" i="6"/>
  <c r="C128" i="6"/>
  <c r="C127" i="6"/>
  <c r="C126" i="6"/>
  <c r="C125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D108" i="6" s="1"/>
  <c r="C83" i="6"/>
  <c r="C82" i="6"/>
  <c r="C81" i="6"/>
  <c r="C67" i="6"/>
  <c r="C66" i="6"/>
  <c r="D66" i="6" s="1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8" i="6"/>
  <c r="D38" i="6" s="1"/>
  <c r="C37" i="6"/>
  <c r="C36" i="6"/>
  <c r="C35" i="6"/>
  <c r="C34" i="6"/>
  <c r="C33" i="6"/>
  <c r="C32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D297" i="6" l="1"/>
  <c r="D150" i="6"/>
  <c r="D255" i="6"/>
  <c r="D311" i="6"/>
  <c r="D136" i="6"/>
  <c r="D31" i="6"/>
  <c r="D129" i="6"/>
  <c r="D290" i="6"/>
  <c r="D346" i="6"/>
  <c r="D122" i="6"/>
  <c r="D178" i="6"/>
  <c r="D283" i="6"/>
  <c r="D339" i="6"/>
  <c r="D59" i="6"/>
  <c r="D276" i="6"/>
  <c r="D10" i="6"/>
  <c r="D164" i="6"/>
  <c r="N19" i="6"/>
  <c r="D269" i="6"/>
  <c r="D325" i="6"/>
  <c r="D24" i="6"/>
  <c r="D17" i="6"/>
  <c r="D115" i="6"/>
  <c r="M19" i="6"/>
  <c r="D171" i="6"/>
  <c r="D241" i="6"/>
  <c r="D332" i="6"/>
  <c r="D52" i="6"/>
  <c r="L19" i="6"/>
  <c r="D80" i="6"/>
  <c r="K19" i="6"/>
  <c r="D3" i="6"/>
  <c r="D45" i="6"/>
  <c r="D157" i="6"/>
  <c r="H262" i="6"/>
  <c r="L14" i="6" s="1"/>
  <c r="M14" i="6" s="1"/>
  <c r="D262" i="6"/>
  <c r="D318" i="6"/>
  <c r="O19" i="6"/>
  <c r="O16" i="6" s="1"/>
  <c r="H3" i="6"/>
  <c r="L3" i="6" s="1"/>
  <c r="H39" i="6"/>
  <c r="L7" i="6" s="1"/>
  <c r="M7" i="6" s="1"/>
  <c r="H48" i="6"/>
  <c r="L8" i="6" s="1"/>
  <c r="M8" i="6" s="1"/>
  <c r="H56" i="6"/>
  <c r="L9" i="6" s="1"/>
  <c r="M9" i="6" s="1"/>
  <c r="H62" i="6"/>
  <c r="L10" i="6" s="1"/>
  <c r="M10" i="6" s="1"/>
  <c r="H118" i="6"/>
  <c r="L11" i="6" s="1"/>
  <c r="M11" i="6" s="1"/>
  <c r="H180" i="6"/>
  <c r="L12" i="6" s="1"/>
  <c r="M12" i="6" s="1"/>
  <c r="H6" i="6"/>
  <c r="L4" i="6" s="1"/>
  <c r="M4" i="6" s="1"/>
  <c r="H10" i="6"/>
  <c r="L5" i="6" s="1"/>
  <c r="M5" i="6" s="1"/>
  <c r="H12" i="6"/>
  <c r="L6" i="6" s="1"/>
  <c r="M6" i="6" s="1"/>
  <c r="H241" i="6"/>
  <c r="L13" i="6" s="1"/>
  <c r="M13" i="6" s="1"/>
  <c r="M3" i="6" l="1"/>
  <c r="L16" i="6"/>
  <c r="M16" i="6"/>
  <c r="G84" i="1" l="1"/>
  <c r="D80" i="1"/>
  <c r="D50" i="1"/>
  <c r="D47" i="1"/>
  <c r="D22" i="1"/>
  <c r="F80" i="1"/>
  <c r="F79" i="1"/>
  <c r="F77" i="1"/>
  <c r="F63" i="1"/>
  <c r="F55" i="1"/>
  <c r="F50" i="1"/>
  <c r="F49" i="1"/>
  <c r="F47" i="1"/>
  <c r="F46" i="1"/>
  <c r="F40" i="1"/>
  <c r="F24" i="1"/>
  <c r="F22" i="1"/>
  <c r="F21" i="1"/>
  <c r="F17" i="1"/>
  <c r="F15" i="1"/>
  <c r="F14" i="1"/>
  <c r="F13" i="1"/>
  <c r="F12" i="1"/>
  <c r="F11" i="1"/>
  <c r="F10" i="1"/>
  <c r="F9" i="1"/>
  <c r="F4" i="1"/>
  <c r="B86" i="1"/>
  <c r="B87" i="1" s="1"/>
  <c r="C30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4" i="1"/>
  <c r="I86" i="1" l="1"/>
  <c r="G86" i="1"/>
  <c r="J84" i="1"/>
  <c r="J85" i="1"/>
  <c r="I85" i="1"/>
  <c r="H86" i="1"/>
  <c r="H85" i="1"/>
  <c r="H89" i="1" s="1"/>
  <c r="G85" i="1"/>
  <c r="G89" i="1" s="1"/>
  <c r="I84" i="1"/>
  <c r="H84" i="1"/>
  <c r="D17" i="1"/>
  <c r="D85" i="1"/>
  <c r="J86" i="1"/>
  <c r="J89" i="1" s="1"/>
  <c r="K89" i="1"/>
  <c r="C116" i="1" s="1"/>
  <c r="D79" i="1"/>
  <c r="D77" i="1"/>
  <c r="D63" i="1"/>
  <c r="D49" i="1"/>
  <c r="D40" i="1"/>
  <c r="D24" i="1"/>
  <c r="D9" i="1"/>
  <c r="D55" i="1"/>
  <c r="D46" i="1"/>
  <c r="D21" i="1"/>
  <c r="D4" i="1"/>
  <c r="I89" i="1" l="1"/>
</calcChain>
</file>

<file path=xl/sharedStrings.xml><?xml version="1.0" encoding="utf-8"?>
<sst xmlns="http://schemas.openxmlformats.org/spreadsheetml/2006/main" count="725" uniqueCount="279">
  <si>
    <t>Location</t>
  </si>
  <si>
    <t>Coordinates</t>
  </si>
  <si>
    <t>Surface</t>
  </si>
  <si>
    <t>Orientation</t>
  </si>
  <si>
    <t>Number of irrigation sectors</t>
  </si>
  <si>
    <t>37.359388, -5.979661</t>
  </si>
  <si>
    <t>Plant density (plants/m2)</t>
  </si>
  <si>
    <t>Number of plants</t>
  </si>
  <si>
    <t>Number of species</t>
  </si>
  <si>
    <t>Installation date</t>
  </si>
  <si>
    <t>August 2012</t>
  </si>
  <si>
    <t>to</t>
  </si>
  <si>
    <t>Northeast</t>
  </si>
  <si>
    <t>September 2015</t>
  </si>
  <si>
    <t>43.281425, -2.961870</t>
  </si>
  <si>
    <t>Date</t>
  </si>
  <si>
    <t>L/m2/d</t>
  </si>
  <si>
    <t>L/m2 measured</t>
  </si>
  <si>
    <t>L/m2/d calculated</t>
  </si>
  <si>
    <t>Actual consumption L/m2/d period</t>
  </si>
  <si>
    <t>Actual water consumption in the period</t>
  </si>
  <si>
    <t>Volume of water discharged by the irrigation system</t>
  </si>
  <si>
    <t>Total daily watering time (min)</t>
  </si>
  <si>
    <t>Irrigaton Schedule</t>
  </si>
  <si>
    <t>Time</t>
  </si>
  <si>
    <t>Min</t>
  </si>
  <si>
    <t>Initial date of the irrigation programme</t>
  </si>
  <si>
    <t>Average daily water consumption</t>
  </si>
  <si>
    <t>Season</t>
  </si>
  <si>
    <t>Spring</t>
  </si>
  <si>
    <t>Summer</t>
  </si>
  <si>
    <t>Autumn</t>
  </si>
  <si>
    <t>Winter</t>
  </si>
  <si>
    <t>Total</t>
  </si>
  <si>
    <t>Sagrado corazón</t>
  </si>
  <si>
    <t>LW1</t>
  </si>
  <si>
    <t>LW</t>
  </si>
  <si>
    <t>Bilbao</t>
  </si>
  <si>
    <t>Sanafarmacia</t>
  </si>
  <si>
    <t>Castelar</t>
  </si>
  <si>
    <t>Mercadona Sevilla</t>
  </si>
  <si>
    <t>LW2A</t>
  </si>
  <si>
    <t>LW2B</t>
  </si>
  <si>
    <t>LW4A</t>
  </si>
  <si>
    <t>LW4B</t>
  </si>
  <si>
    <t>LW4C</t>
  </si>
  <si>
    <t>LW4D</t>
  </si>
  <si>
    <t>LW4E</t>
  </si>
  <si>
    <t>Number of irrigations per day</t>
  </si>
  <si>
    <t>Max</t>
  </si>
  <si>
    <t>LW5</t>
  </si>
  <si>
    <t>Plaza Mayor</t>
  </si>
  <si>
    <t>System (Daily)</t>
  </si>
  <si>
    <t>Volume</t>
  </si>
  <si>
    <t>LW code</t>
  </si>
  <si>
    <t>Recirculated</t>
  </si>
  <si>
    <t>Southwest</t>
  </si>
  <si>
    <t>Yes</t>
  </si>
  <si>
    <t>Irrigation schedule monitored since</t>
  </si>
  <si>
    <t>37.387539, -5.997627</t>
  </si>
  <si>
    <t>Dimensions (H x W)</t>
  </si>
  <si>
    <t>15 x 3</t>
  </si>
  <si>
    <t>March 2019</t>
  </si>
  <si>
    <t>36.656019, -4.478069</t>
  </si>
  <si>
    <t>Mercadona</t>
  </si>
  <si>
    <t>Recoletos 8</t>
  </si>
  <si>
    <t>Plaza Mayor Mall, Malaga</t>
  </si>
  <si>
    <t>USP Quiron Sagrado Corazón Hospital, Seville</t>
  </si>
  <si>
    <t>January 2017</t>
  </si>
  <si>
    <t>Recoletos8</t>
  </si>
  <si>
    <t>Plaza de Armas square, Seville</t>
  </si>
  <si>
    <t>Plaza de Levante square, Bilbao</t>
  </si>
  <si>
    <t>40.421990, -3.690383</t>
  </si>
  <si>
    <t>September 2018</t>
  </si>
  <si>
    <t>37.392585, -6.002556</t>
  </si>
  <si>
    <t>No</t>
  </si>
  <si>
    <t>December 2015</t>
  </si>
  <si>
    <t>37.350044, -6.049718</t>
  </si>
  <si>
    <t>JV1</t>
  </si>
  <si>
    <t>JV2</t>
  </si>
  <si>
    <t>By pass</t>
  </si>
  <si>
    <t>Irrigation discharge</t>
  </si>
  <si>
    <t>Water consumption</t>
  </si>
  <si>
    <t>LW3</t>
  </si>
  <si>
    <t>Lectura real</t>
  </si>
  <si>
    <t>l m2</t>
  </si>
  <si>
    <t>l m2 d period</t>
  </si>
  <si>
    <t>S1</t>
  </si>
  <si>
    <t>S2</t>
  </si>
  <si>
    <t>S3</t>
  </si>
  <si>
    <t>S4</t>
  </si>
  <si>
    <t>Whole living wall</t>
  </si>
  <si>
    <t>Mean</t>
  </si>
  <si>
    <t>LW6A</t>
  </si>
  <si>
    <t>LW6B</t>
  </si>
  <si>
    <t>Northwest</t>
  </si>
  <si>
    <t>Noreste</t>
  </si>
  <si>
    <t>Noroeste</t>
  </si>
  <si>
    <t>Diferencia entre orientaciones</t>
  </si>
  <si>
    <t>Heuchera ´Crème Brûlee´</t>
  </si>
  <si>
    <t>Bergenia cordifolia</t>
  </si>
  <si>
    <t>Dryopteris affinis</t>
  </si>
  <si>
    <t>Helleborus niger</t>
  </si>
  <si>
    <t>Fatsia japonica</t>
  </si>
  <si>
    <t xml:space="preserve">Cerastium tomentosum </t>
  </si>
  <si>
    <t>Hedera spp.</t>
  </si>
  <si>
    <t>Ophiopogon japonicus 'Nigra‘</t>
  </si>
  <si>
    <t>Gaultheria procumbens</t>
  </si>
  <si>
    <t>Omphalodes verna</t>
  </si>
  <si>
    <t xml:space="preserve">Tellima grandiflora </t>
  </si>
  <si>
    <t>Persicaria Capitata</t>
  </si>
  <si>
    <t>Lonicera Nitida "red tips"</t>
  </si>
  <si>
    <t>Gaura Lindheimeri</t>
  </si>
  <si>
    <t>Lysimachia vulgaris</t>
  </si>
  <si>
    <t>Iris Foetidissima</t>
  </si>
  <si>
    <t>Pratia pedunculata</t>
  </si>
  <si>
    <t>Vinca minor</t>
  </si>
  <si>
    <t>6.8(2.9)*x36.8</t>
  </si>
  <si>
    <t>Tiarella 'Spring Symphony'</t>
  </si>
  <si>
    <t>Agapanthus africanus</t>
  </si>
  <si>
    <t>Allium sphaerocephalon</t>
  </si>
  <si>
    <t>Carex comans Bronze</t>
  </si>
  <si>
    <t>Carex evergold</t>
  </si>
  <si>
    <t>Carex muricata</t>
  </si>
  <si>
    <t>Cerastium tomentosum</t>
  </si>
  <si>
    <t>Chrysanthemum haradjanii</t>
  </si>
  <si>
    <t>Erigeron karvinskianus</t>
  </si>
  <si>
    <t>Erodium variabile Roseum</t>
  </si>
  <si>
    <t>Festuca glauca Elijah Blue</t>
  </si>
  <si>
    <t>Ficus pumila (No Variegata)</t>
  </si>
  <si>
    <t>Gazania rigens</t>
  </si>
  <si>
    <t>Lantana montevidensis</t>
  </si>
  <si>
    <t>Lavandula angustifolia</t>
  </si>
  <si>
    <t>Muehlenbeckia complexa</t>
  </si>
  <si>
    <t>Rosmarinus officinalis ‘Prostratus’</t>
  </si>
  <si>
    <t>Russelia equisetiformis</t>
  </si>
  <si>
    <t>Senecio cineraria</t>
  </si>
  <si>
    <t>Tulbaghia violacea</t>
  </si>
  <si>
    <t>Erodium variabile White</t>
  </si>
  <si>
    <t xml:space="preserve">Santolina chamaecyparissus </t>
  </si>
  <si>
    <t>Tradescantia pallida 'Purpurea'</t>
  </si>
  <si>
    <t>7.2x39.6</t>
  </si>
  <si>
    <t>Southeast</t>
  </si>
  <si>
    <t>East</t>
  </si>
  <si>
    <t>2.02x1.67</t>
  </si>
  <si>
    <t>South</t>
  </si>
  <si>
    <t>2.06x3.79</t>
  </si>
  <si>
    <t>2.46x3.175</t>
  </si>
  <si>
    <t>North</t>
  </si>
  <si>
    <t>2.35x1.657</t>
  </si>
  <si>
    <t>Soleirolea no variegada</t>
  </si>
  <si>
    <t>Ficus Pumila (no variegado</t>
  </si>
  <si>
    <t>Carex Comans</t>
  </si>
  <si>
    <t>Tradescantia Zebrina</t>
  </si>
  <si>
    <t>Chlorophytum Laxum</t>
  </si>
  <si>
    <t>Begonia rex</t>
  </si>
  <si>
    <t>Vinca Minor</t>
  </si>
  <si>
    <t>Erigeron Karvinskianus</t>
  </si>
  <si>
    <t>Begonia Rayon Vert</t>
  </si>
  <si>
    <t>Lippia Nodiflora</t>
  </si>
  <si>
    <t>Festuca Glauca Elijah Blue</t>
  </si>
  <si>
    <t>Liriope Muscari No Variegata</t>
  </si>
  <si>
    <t>Begonia Dragon wing</t>
  </si>
  <si>
    <t>Falkia Repens</t>
  </si>
  <si>
    <t>Ajuga Reptans Atropurpurea</t>
  </si>
  <si>
    <t>Ajania Pacífica</t>
  </si>
  <si>
    <t>Southwest**</t>
  </si>
  <si>
    <t>** Inner courtyard</t>
  </si>
  <si>
    <t>Nephrolepis exaltata</t>
  </si>
  <si>
    <t>Philodendron Scandens</t>
  </si>
  <si>
    <t>Aralia-Fatsia Japónica</t>
  </si>
  <si>
    <t>Cymbalaria Muralis</t>
  </si>
  <si>
    <t>Monstera Deliciosa</t>
  </si>
  <si>
    <t>Peperomia Caperata Metalic Ripple</t>
  </si>
  <si>
    <t>Cerastium Tomentosum</t>
  </si>
  <si>
    <t>LW7A</t>
  </si>
  <si>
    <t>LW7B</t>
  </si>
  <si>
    <t>LW7C</t>
  </si>
  <si>
    <t>LW7D</t>
  </si>
  <si>
    <t>3.05x6.05</t>
  </si>
  <si>
    <t>1.02x9</t>
  </si>
  <si>
    <t>* Different heights or width along the living wall</t>
  </si>
  <si>
    <t>5.83x3.34(2.05)*</t>
  </si>
  <si>
    <t>17.14x4.19 (3.06)*</t>
  </si>
  <si>
    <t>Ajuga reptans</t>
  </si>
  <si>
    <t>Ajuga reptans Atropurpurea</t>
  </si>
  <si>
    <t>Philodendron oxycardium</t>
  </si>
  <si>
    <t>Philodendron scandens</t>
  </si>
  <si>
    <t>Heuchera creme brulee</t>
  </si>
  <si>
    <t>Heuchera fire alarm</t>
  </si>
  <si>
    <t>Lavandula dentata</t>
  </si>
  <si>
    <t>Lavandula dentata Stoechas</t>
  </si>
  <si>
    <t>Liriope muscari (No Variegata)</t>
  </si>
  <si>
    <t>Muelenbechia complexa</t>
  </si>
  <si>
    <t>Heuchera ´Prince of Silver´</t>
  </si>
  <si>
    <t>Carex comans "bronze"</t>
  </si>
  <si>
    <t>Hosta halcyon</t>
  </si>
  <si>
    <t>Mentha spicata</t>
  </si>
  <si>
    <t>Carex oshimensis evergold</t>
  </si>
  <si>
    <t>Heuchera ´Peach Flambé´</t>
  </si>
  <si>
    <t>Brunnera macrophylla 'Jack Frost‘</t>
  </si>
  <si>
    <t>Pachysandra terminalis</t>
  </si>
  <si>
    <t>Soleirolia soleirolii (No variegata)</t>
  </si>
  <si>
    <t>Stachys byzantina</t>
  </si>
  <si>
    <t>Tradescantia zebrina</t>
  </si>
  <si>
    <t>Recoletos</t>
  </si>
  <si>
    <t>Mercer Hotel, Seville</t>
  </si>
  <si>
    <t>Seville</t>
  </si>
  <si>
    <t>1.83(0.92)*x8.92</t>
  </si>
  <si>
    <t>1.83x8.2</t>
  </si>
  <si>
    <t>Ophiogon japonica</t>
  </si>
  <si>
    <t>Lysimachia Vulgaris</t>
  </si>
  <si>
    <t>Lysymachia Nummularia Aurea</t>
  </si>
  <si>
    <t>Irrigation duration per event</t>
  </si>
  <si>
    <t>Total daily irrigation time</t>
  </si>
  <si>
    <t>4-6</t>
  </si>
  <si>
    <t>1-6</t>
  </si>
  <si>
    <t>5-7</t>
  </si>
  <si>
    <t>4-7</t>
  </si>
  <si>
    <t>Humidity sensors</t>
  </si>
  <si>
    <t>DÍA</t>
  </si>
  <si>
    <t>HORA</t>
  </si>
  <si>
    <t>Tª</t>
  </si>
  <si>
    <t>6-7</t>
  </si>
  <si>
    <t>4-5</t>
  </si>
  <si>
    <t>Monitoring time (years)</t>
  </si>
  <si>
    <t>2.2 x 17</t>
  </si>
  <si>
    <t>6.3 x 11.2</t>
  </si>
  <si>
    <t>%</t>
  </si>
  <si>
    <t>August 2016</t>
  </si>
  <si>
    <r>
      <t>Irrigation flow per unit area (L h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 xml:space="preserve"> m</t>
    </r>
    <r>
      <rPr>
        <vertAlign val="superscript"/>
        <sz val="11"/>
        <color theme="1"/>
        <rFont val="Calibri"/>
        <family val="2"/>
        <scheme val="minor"/>
      </rPr>
      <t>-2</t>
    </r>
    <r>
      <rPr>
        <sz val="11"/>
        <color theme="1"/>
        <rFont val="Calibri"/>
        <family val="2"/>
        <scheme val="minor"/>
      </rPr>
      <t>)</t>
    </r>
  </si>
  <si>
    <t>Hypericum calycinum</t>
  </si>
  <si>
    <t>Lysimachia nummularia ´aurea´</t>
  </si>
  <si>
    <t>Soleirolia soleirolii</t>
  </si>
  <si>
    <t>Liriope muscari ‘no variegata’</t>
  </si>
  <si>
    <t>Campanula carpatica</t>
  </si>
  <si>
    <t>Liriope muscari ‘variegata’</t>
  </si>
  <si>
    <t>Total number of plants</t>
  </si>
  <si>
    <t>NP</t>
  </si>
  <si>
    <t>Lysimachia nummularia 'aurea'</t>
  </si>
  <si>
    <t>Polystichum setigerum</t>
  </si>
  <si>
    <t>Lamium 'Purple Dragon'</t>
  </si>
  <si>
    <t>Euphorbia amygdaloides 'purpurea'</t>
  </si>
  <si>
    <t>Residential building, Madrid</t>
  </si>
  <si>
    <t>Pharmacy, Mairena del Aljarafe (Seville)</t>
  </si>
  <si>
    <t>Southeast***</t>
  </si>
  <si>
    <t>***A small part of the LW (23.94 m2) is oriented to the Southwest</t>
  </si>
  <si>
    <t>Daily water consumption per unit area (L d-1 m-2)</t>
  </si>
  <si>
    <t>Consumption</t>
  </si>
  <si>
    <t>Malaga</t>
  </si>
  <si>
    <t>Madrid</t>
  </si>
  <si>
    <t>Variable</t>
  </si>
  <si>
    <t>Value</t>
  </si>
  <si>
    <t>Average daily water consumption per unit area (L d-1 m-2)</t>
  </si>
  <si>
    <t>LWs included</t>
  </si>
  <si>
    <t>Recirculating</t>
  </si>
  <si>
    <t xml:space="preserve">City </t>
  </si>
  <si>
    <t>4E</t>
  </si>
  <si>
    <t>1, 2A, 6A, 7A, 7B, 7D</t>
  </si>
  <si>
    <t>4A, 4C</t>
  </si>
  <si>
    <t>3, 7C</t>
  </si>
  <si>
    <t>4B, 4D</t>
  </si>
  <si>
    <t>2B, 5</t>
  </si>
  <si>
    <t>6B</t>
  </si>
  <si>
    <t>1, 4A, 4B, 4C, 4D, 4E, 5, 6A, 6B</t>
  </si>
  <si>
    <t>7A, 7B, 7C, 7D</t>
  </si>
  <si>
    <t>2A, 2B</t>
  </si>
  <si>
    <t>1, 2A, 2B, 3</t>
  </si>
  <si>
    <t>3, 4A, 4B, 4C, 4D, 4E, 5, 6A, 6B, 7A, 7B, 7C, 7D</t>
  </si>
  <si>
    <t>Size</t>
  </si>
  <si>
    <t>Small (&lt; 10 m2)</t>
  </si>
  <si>
    <t>Medium (10-50 m2)</t>
  </si>
  <si>
    <t>Big (&gt; 50 m2)</t>
  </si>
  <si>
    <t>4A, 4B, 4C, 4D, 4E, 7C</t>
  </si>
  <si>
    <t>1, 5, 6A, 6B, 7B, 7D</t>
  </si>
  <si>
    <t>2A, 2B, 3, 7A</t>
  </si>
  <si>
    <t>Total calculated</t>
  </si>
  <si>
    <t>Average measured</t>
  </si>
  <si>
    <t>Actual reading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</si>
</sst>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.0"/>
  </numFmts>
  <fonts count="12" x14ac:knownFonts="1"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5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/>
    <xf numFmtId="20" fontId="2" fillId="0" borderId="1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20" fontId="2" fillId="0" borderId="3" xfId="0" applyNumberFormat="1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20" fontId="3" fillId="0" borderId="3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0" fillId="0" borderId="0" xfId="0" applyNumberFormat="1"/>
    <xf numFmtId="2" fontId="0" fillId="0" borderId="0" xfId="0" applyNumberFormat="1"/>
    <xf numFmtId="17" fontId="0" fillId="0" borderId="0" xfId="0" applyNumberFormat="1"/>
    <xf numFmtId="165" fontId="0" fillId="0" borderId="0" xfId="0" applyNumberFormat="1"/>
    <xf numFmtId="14" fontId="0" fillId="3" borderId="0" xfId="0" applyNumberFormat="1" applyFill="1"/>
    <xf numFmtId="2" fontId="4" fillId="0" borderId="0" xfId="0" applyNumberFormat="1" applyFont="1" applyAlignment="1">
      <alignment horizontal="center"/>
    </xf>
    <xf numFmtId="14" fontId="0" fillId="4" borderId="0" xfId="0" applyNumberFormat="1" applyFill="1"/>
    <xf numFmtId="0" fontId="0" fillId="4" borderId="0" xfId="0" applyFill="1"/>
    <xf numFmtId="0" fontId="0" fillId="5" borderId="0" xfId="0" applyFill="1"/>
    <xf numFmtId="2" fontId="5" fillId="0" borderId="0" xfId="0" applyNumberFormat="1" applyFont="1" applyAlignment="1">
      <alignment horizontal="center"/>
    </xf>
    <xf numFmtId="2" fontId="0" fillId="2" borderId="4" xfId="0" applyNumberForma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0" fontId="6" fillId="0" borderId="0" xfId="0" applyFont="1"/>
    <xf numFmtId="165" fontId="6" fillId="0" borderId="0" xfId="0" applyNumberFormat="1" applyFont="1"/>
    <xf numFmtId="1" fontId="0" fillId="0" borderId="0" xfId="0" applyNumberFormat="1"/>
    <xf numFmtId="49" fontId="0" fillId="0" borderId="0" xfId="0" applyNumberFormat="1"/>
    <xf numFmtId="0" fontId="7" fillId="6" borderId="5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14" fontId="0" fillId="7" borderId="7" xfId="0" applyNumberFormat="1" applyFill="1" applyBorder="1" applyAlignment="1">
      <alignment horizontal="center"/>
    </xf>
    <xf numFmtId="20" fontId="0" fillId="7" borderId="7" xfId="0" applyNumberFormat="1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20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7" borderId="7" xfId="0" applyFont="1" applyFill="1" applyBorder="1" applyAlignment="1">
      <alignment horizontal="center"/>
    </xf>
    <xf numFmtId="165" fontId="0" fillId="0" borderId="0" xfId="0" applyNumberFormat="1" applyAlignment="1">
      <alignment horizontal="right"/>
    </xf>
    <xf numFmtId="0" fontId="11" fillId="0" borderId="0" xfId="0" applyFont="1"/>
    <xf numFmtId="0" fontId="11" fillId="0" borderId="0" xfId="0" applyFont="1" applyAlignment="1">
      <alignment wrapText="1"/>
    </xf>
    <xf numFmtId="14" fontId="0" fillId="7" borderId="7" xfId="0" applyNumberFormat="1" applyFill="1" applyBorder="1"/>
    <xf numFmtId="14" fontId="0" fillId="0" borderId="7" xfId="0" applyNumberFormat="1" applyBorder="1"/>
    <xf numFmtId="20" fontId="0" fillId="7" borderId="7" xfId="0" applyNumberFormat="1" applyFill="1" applyBorder="1"/>
    <xf numFmtId="2" fontId="0" fillId="5" borderId="0" xfId="0" applyNumberFormat="1" applyFill="1"/>
    <xf numFmtId="2" fontId="0" fillId="8" borderId="0" xfId="0" applyNumberFormat="1" applyFill="1"/>
    <xf numFmtId="2" fontId="0" fillId="9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3">
    <cellStyle name="Normal" xfId="0" builtinId="0"/>
    <cellStyle name="Normal 2" xfId="1" xr:uid="{00000000-0005-0000-0000-000001000000}"/>
    <cellStyle name="Κανονικό 2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116"/>
  <sheetViews>
    <sheetView workbookViewId="0">
      <selection sqref="A1:XFD2"/>
    </sheetView>
  </sheetViews>
  <sheetFormatPr baseColWidth="10" defaultColWidth="9.140625" defaultRowHeight="15" x14ac:dyDescent="0.25"/>
  <cols>
    <col min="1" max="1" width="10.7109375" bestFit="1" customWidth="1"/>
    <col min="12" max="12" width="13.7109375" customWidth="1"/>
    <col min="13" max="13" width="10.7109375" bestFit="1" customWidth="1"/>
  </cols>
  <sheetData>
    <row r="2" spans="1:18" x14ac:dyDescent="0.25">
      <c r="A2" t="s">
        <v>15</v>
      </c>
      <c r="B2" t="s">
        <v>16</v>
      </c>
      <c r="C2" t="s">
        <v>17</v>
      </c>
      <c r="D2" t="s">
        <v>19</v>
      </c>
      <c r="E2" t="s">
        <v>18</v>
      </c>
    </row>
    <row r="3" spans="1:18" x14ac:dyDescent="0.25">
      <c r="A3" s="4">
        <v>42877</v>
      </c>
    </row>
    <row r="4" spans="1:18" x14ac:dyDescent="0.25">
      <c r="A4" s="4">
        <v>42884</v>
      </c>
      <c r="B4">
        <v>3.4530175706646293</v>
      </c>
      <c r="C4">
        <f>B4*(A4-A3)</f>
        <v>24.171122994652407</v>
      </c>
      <c r="D4">
        <f>C4/(A4-A3)</f>
        <v>3.4530175706646298</v>
      </c>
      <c r="E4">
        <v>11.030303030303031</v>
      </c>
      <c r="F4" s="2">
        <f>H4+J4+L4+R4+T4+V4+X4+Z4+AB4+AD4+AF4+AH4+N4+P4</f>
        <v>26</v>
      </c>
      <c r="G4" s="5">
        <v>0.33333333333333331</v>
      </c>
      <c r="H4" s="6">
        <v>3</v>
      </c>
      <c r="I4" s="7">
        <v>0.35416666666666669</v>
      </c>
      <c r="J4" s="6">
        <v>7</v>
      </c>
      <c r="K4" s="7">
        <v>0.5</v>
      </c>
      <c r="L4" s="6">
        <v>4</v>
      </c>
      <c r="M4" s="7">
        <v>0.625</v>
      </c>
      <c r="N4" s="6">
        <v>5</v>
      </c>
      <c r="O4" s="7">
        <v>0.79166666666666663</v>
      </c>
      <c r="P4" s="6">
        <v>4</v>
      </c>
      <c r="Q4" s="7">
        <v>0.95833333333333337</v>
      </c>
      <c r="R4" s="6">
        <v>3</v>
      </c>
    </row>
    <row r="5" spans="1:18" x14ac:dyDescent="0.25">
      <c r="A5" s="4">
        <v>42926</v>
      </c>
      <c r="B5">
        <v>4.6205755029284443</v>
      </c>
      <c r="C5">
        <f t="shared" ref="C5:C66" si="0">B5*(A5-A4)</f>
        <v>194.06417112299465</v>
      </c>
    </row>
    <row r="6" spans="1:18" x14ac:dyDescent="0.25">
      <c r="A6" s="4">
        <v>42933</v>
      </c>
      <c r="B6">
        <v>5.6875477463712762</v>
      </c>
      <c r="C6">
        <f t="shared" si="0"/>
        <v>39.81283422459893</v>
      </c>
    </row>
    <row r="7" spans="1:18" x14ac:dyDescent="0.25">
      <c r="A7" s="4">
        <v>42989</v>
      </c>
      <c r="B7">
        <v>5.3304048892284186</v>
      </c>
      <c r="C7">
        <f t="shared" si="0"/>
        <v>298.50267379679144</v>
      </c>
    </row>
    <row r="8" spans="1:18" x14ac:dyDescent="0.25">
      <c r="A8" s="4">
        <v>42990</v>
      </c>
      <c r="B8">
        <v>8.0481283422459899</v>
      </c>
      <c r="C8">
        <f t="shared" si="0"/>
        <v>8.0481283422459899</v>
      </c>
    </row>
    <row r="9" spans="1:18" x14ac:dyDescent="0.25">
      <c r="A9" s="4">
        <v>43033</v>
      </c>
      <c r="B9">
        <v>5.8021390374331556</v>
      </c>
      <c r="C9">
        <f t="shared" si="0"/>
        <v>249.4919786096257</v>
      </c>
      <c r="D9">
        <f>SUM(C5:C9)/(A9-A4)</f>
        <v>5.3014750744715213</v>
      </c>
      <c r="E9">
        <v>8.4848484848484862</v>
      </c>
      <c r="F9" s="2">
        <f t="shared" ref="F9:F15" si="1">H9+J9+L9+R9+T9+V9+X9+Z9+AB9+AD9+AF9+AH9+N9+P9</f>
        <v>20</v>
      </c>
      <c r="G9" s="8">
        <v>0.33333333333333331</v>
      </c>
      <c r="H9" s="6">
        <v>2</v>
      </c>
      <c r="I9" s="9">
        <v>0.35416666666666669</v>
      </c>
      <c r="J9" s="6">
        <v>6</v>
      </c>
      <c r="K9" s="7">
        <v>0.5</v>
      </c>
      <c r="L9" s="6">
        <v>3</v>
      </c>
      <c r="M9" s="9">
        <v>0.625</v>
      </c>
      <c r="N9" s="6">
        <v>4</v>
      </c>
      <c r="O9" s="9">
        <v>0.79166666666666663</v>
      </c>
      <c r="P9" s="6">
        <v>3</v>
      </c>
      <c r="Q9" s="9">
        <v>0.95833333333333337</v>
      </c>
      <c r="R9" s="6">
        <v>2</v>
      </c>
    </row>
    <row r="10" spans="1:18" x14ac:dyDescent="0.25">
      <c r="A10" s="4">
        <v>43046</v>
      </c>
      <c r="B10">
        <v>5.1480872069107368</v>
      </c>
      <c r="C10">
        <f t="shared" si="0"/>
        <v>66.925133689839583</v>
      </c>
      <c r="D10">
        <v>5.1480872069107368</v>
      </c>
      <c r="E10">
        <v>6.3636363636363642</v>
      </c>
      <c r="F10" s="2">
        <f t="shared" si="1"/>
        <v>15</v>
      </c>
      <c r="G10" s="8">
        <v>0.33333333333333331</v>
      </c>
      <c r="H10" s="10">
        <v>2</v>
      </c>
      <c r="I10" s="9">
        <v>0.35416666666666669</v>
      </c>
      <c r="J10" s="10">
        <v>6</v>
      </c>
      <c r="K10" s="9">
        <v>0.5</v>
      </c>
      <c r="L10" s="10">
        <v>2</v>
      </c>
      <c r="M10" s="9">
        <v>0.625</v>
      </c>
      <c r="N10" s="10">
        <v>1</v>
      </c>
      <c r="O10" s="9">
        <v>0.79166666666666663</v>
      </c>
      <c r="P10" s="10">
        <v>3</v>
      </c>
      <c r="Q10" s="9">
        <v>0.95833333333333337</v>
      </c>
      <c r="R10" s="10">
        <v>1</v>
      </c>
    </row>
    <row r="11" spans="1:18" x14ac:dyDescent="0.25">
      <c r="A11" s="4">
        <v>43067</v>
      </c>
      <c r="B11">
        <v>3.3358798064680419</v>
      </c>
      <c r="C11">
        <f t="shared" si="0"/>
        <v>70.053475935828885</v>
      </c>
      <c r="D11">
        <v>3.3358798064680419</v>
      </c>
      <c r="E11">
        <v>5.0909090909090908</v>
      </c>
      <c r="F11" s="2">
        <f t="shared" si="1"/>
        <v>12</v>
      </c>
      <c r="G11" s="8">
        <v>0.33333333333333331</v>
      </c>
      <c r="H11" s="10">
        <v>2</v>
      </c>
      <c r="I11" s="9">
        <v>0.35416666666666669</v>
      </c>
      <c r="J11" s="6">
        <v>5</v>
      </c>
      <c r="K11" s="9">
        <v>0.5</v>
      </c>
      <c r="L11" s="10">
        <v>2</v>
      </c>
      <c r="M11" s="9">
        <v>0.625</v>
      </c>
      <c r="N11" s="6">
        <v>0</v>
      </c>
      <c r="O11" s="9">
        <v>0.79166666666666663</v>
      </c>
      <c r="P11" s="6">
        <v>2</v>
      </c>
      <c r="Q11" s="9">
        <v>0.95833333333333337</v>
      </c>
      <c r="R11" s="10">
        <v>1</v>
      </c>
    </row>
    <row r="12" spans="1:18" x14ac:dyDescent="0.25">
      <c r="A12" s="4">
        <v>43080</v>
      </c>
      <c r="B12">
        <v>1.2340600575894694</v>
      </c>
      <c r="C12">
        <f t="shared" si="0"/>
        <v>16.042780748663102</v>
      </c>
      <c r="D12">
        <v>1.2340600575894694</v>
      </c>
      <c r="E12">
        <v>4.2424242424242431</v>
      </c>
      <c r="F12" s="2">
        <f t="shared" si="1"/>
        <v>10</v>
      </c>
      <c r="G12" s="8">
        <v>0.33333333333333331</v>
      </c>
      <c r="H12" s="10">
        <v>2</v>
      </c>
      <c r="I12" s="9">
        <v>0.35416666666666669</v>
      </c>
      <c r="J12" s="6">
        <v>4</v>
      </c>
      <c r="K12" s="9">
        <v>0.5</v>
      </c>
      <c r="L12" s="10">
        <v>2</v>
      </c>
      <c r="M12" s="9">
        <v>0.625</v>
      </c>
      <c r="N12" s="10">
        <v>0</v>
      </c>
      <c r="O12" s="9">
        <v>0.79166666666666663</v>
      </c>
      <c r="P12" s="10">
        <v>2</v>
      </c>
      <c r="Q12" s="9">
        <v>0.95833333333333337</v>
      </c>
      <c r="R12" s="6">
        <v>0</v>
      </c>
    </row>
    <row r="13" spans="1:18" x14ac:dyDescent="0.25">
      <c r="A13" s="4">
        <v>43087</v>
      </c>
      <c r="B13">
        <v>3.009931245225363</v>
      </c>
      <c r="C13">
        <f t="shared" si="0"/>
        <v>21.069518716577541</v>
      </c>
      <c r="D13">
        <v>3.009931245225363</v>
      </c>
      <c r="E13">
        <v>3.393939393939394</v>
      </c>
      <c r="F13" s="2">
        <f t="shared" si="1"/>
        <v>8</v>
      </c>
      <c r="G13" s="8">
        <v>0.33333333333333331</v>
      </c>
      <c r="H13" s="10">
        <v>2</v>
      </c>
      <c r="I13" s="9">
        <v>0.35416666666666669</v>
      </c>
      <c r="J13" s="10">
        <v>4</v>
      </c>
      <c r="K13" s="9">
        <v>0.5</v>
      </c>
      <c r="L13" s="6">
        <v>1</v>
      </c>
      <c r="M13" s="9">
        <v>0.625</v>
      </c>
      <c r="N13" s="10">
        <v>0</v>
      </c>
      <c r="O13" s="9">
        <v>0.79166666666666663</v>
      </c>
      <c r="P13" s="6">
        <v>1</v>
      </c>
      <c r="Q13" s="9">
        <v>0.95833333333333337</v>
      </c>
      <c r="R13" s="10">
        <v>0</v>
      </c>
    </row>
    <row r="14" spans="1:18" x14ac:dyDescent="0.25">
      <c r="A14" s="4">
        <v>43140</v>
      </c>
      <c r="B14">
        <v>0.90656845928766028</v>
      </c>
      <c r="C14">
        <f t="shared" si="0"/>
        <v>48.048128342245995</v>
      </c>
      <c r="D14">
        <v>0.90656845928766028</v>
      </c>
      <c r="E14">
        <v>3.393939393939394</v>
      </c>
      <c r="F14" s="2">
        <f t="shared" si="1"/>
        <v>8</v>
      </c>
      <c r="G14" s="8">
        <v>0.33333333333333331</v>
      </c>
      <c r="H14" s="10">
        <v>2</v>
      </c>
      <c r="I14" s="9">
        <v>0.35416666666666669</v>
      </c>
      <c r="J14" s="10">
        <v>4</v>
      </c>
      <c r="K14" s="9">
        <v>0.5</v>
      </c>
      <c r="L14" s="6">
        <v>1</v>
      </c>
      <c r="M14" s="9">
        <v>0.625</v>
      </c>
      <c r="N14" s="10">
        <v>0</v>
      </c>
      <c r="O14" s="9">
        <v>0.79166666666666663</v>
      </c>
      <c r="P14" s="6">
        <v>1</v>
      </c>
      <c r="Q14" s="9">
        <v>0.95833333333333337</v>
      </c>
      <c r="R14" s="10">
        <v>0</v>
      </c>
    </row>
    <row r="15" spans="1:18" x14ac:dyDescent="0.25">
      <c r="A15" s="4">
        <v>43151</v>
      </c>
      <c r="B15">
        <v>1.6893534273213417</v>
      </c>
      <c r="C15">
        <f t="shared" si="0"/>
        <v>18.582887700534759</v>
      </c>
      <c r="D15">
        <v>1.6893534273213417</v>
      </c>
      <c r="E15">
        <v>2.1212121212121215</v>
      </c>
      <c r="F15" s="2">
        <f t="shared" si="1"/>
        <v>5</v>
      </c>
      <c r="G15" s="8">
        <v>0.33333333333333331</v>
      </c>
      <c r="H15" s="6">
        <v>1</v>
      </c>
      <c r="I15" s="9">
        <v>0.35416666666666669</v>
      </c>
      <c r="J15" s="6">
        <v>3</v>
      </c>
      <c r="K15" s="9">
        <v>0.5</v>
      </c>
      <c r="L15" s="6">
        <v>0</v>
      </c>
      <c r="M15" s="9">
        <v>0.625</v>
      </c>
      <c r="N15" s="10">
        <v>0</v>
      </c>
      <c r="O15" s="9">
        <v>0.79166666666666663</v>
      </c>
      <c r="P15" s="10">
        <v>1</v>
      </c>
      <c r="Q15" s="9">
        <v>0.95833333333333337</v>
      </c>
      <c r="R15" s="10">
        <v>0</v>
      </c>
    </row>
    <row r="16" spans="1:18" x14ac:dyDescent="0.25">
      <c r="A16" s="4">
        <v>43153</v>
      </c>
      <c r="B16">
        <v>4.2112299465240639</v>
      </c>
      <c r="C16">
        <f t="shared" si="0"/>
        <v>8.4224598930481278</v>
      </c>
      <c r="F16" s="2"/>
      <c r="G16" s="8"/>
      <c r="H16" s="10"/>
      <c r="I16" s="9"/>
      <c r="J16" s="10"/>
      <c r="K16" s="9"/>
      <c r="L16" s="10"/>
      <c r="M16" s="9"/>
      <c r="N16" s="10"/>
      <c r="O16" s="9"/>
      <c r="P16" s="6"/>
      <c r="Q16" s="9"/>
      <c r="R16" s="10"/>
    </row>
    <row r="17" spans="1:18" x14ac:dyDescent="0.25">
      <c r="A17" s="4">
        <v>43208</v>
      </c>
      <c r="B17">
        <v>0.29956427015250547</v>
      </c>
      <c r="C17">
        <f t="shared" si="0"/>
        <v>16.476034858387802</v>
      </c>
      <c r="D17">
        <f>SUM(C16:C17)/(A17-A15)</f>
        <v>0.43681569739361281</v>
      </c>
      <c r="E17">
        <v>3.8181818181818188</v>
      </c>
      <c r="F17" s="2">
        <f>H17+J17+L17+R17+T17+V17+X17+Z17+AB17+AD17+AF17+AH17+N17+P17</f>
        <v>9</v>
      </c>
      <c r="G17" s="8">
        <v>0.33333333333333331</v>
      </c>
      <c r="H17" s="6">
        <v>2</v>
      </c>
      <c r="I17" s="9">
        <v>0.35416666666666669</v>
      </c>
      <c r="J17" s="6">
        <v>5</v>
      </c>
      <c r="K17" s="9">
        <v>0.5</v>
      </c>
      <c r="L17" s="10">
        <v>0</v>
      </c>
      <c r="M17" s="9">
        <v>0.625</v>
      </c>
      <c r="N17" s="10">
        <v>0</v>
      </c>
      <c r="O17" s="9">
        <v>0.79166666666666663</v>
      </c>
      <c r="P17" s="10">
        <v>2</v>
      </c>
      <c r="Q17" s="9">
        <v>0.95833333333333337</v>
      </c>
      <c r="R17" s="10">
        <v>0</v>
      </c>
    </row>
    <row r="18" spans="1:18" x14ac:dyDescent="0.25">
      <c r="A18" s="4">
        <v>43210</v>
      </c>
      <c r="B18">
        <v>4.0106951871657754</v>
      </c>
      <c r="C18">
        <f t="shared" si="0"/>
        <v>8.0213903743315509</v>
      </c>
    </row>
    <row r="19" spans="1:18" x14ac:dyDescent="0.25">
      <c r="A19" s="4">
        <v>43213</v>
      </c>
      <c r="B19">
        <v>5.169340463458111</v>
      </c>
      <c r="C19">
        <f t="shared" si="0"/>
        <v>15.508021390374333</v>
      </c>
    </row>
    <row r="20" spans="1:18" x14ac:dyDescent="0.25">
      <c r="A20" s="4">
        <v>43227</v>
      </c>
      <c r="B20">
        <v>1.7245989304812834</v>
      </c>
      <c r="C20">
        <f t="shared" si="0"/>
        <v>24.144385026737968</v>
      </c>
    </row>
    <row r="21" spans="1:18" x14ac:dyDescent="0.25">
      <c r="A21" s="4">
        <v>43232</v>
      </c>
      <c r="B21">
        <v>1.6096256684491981</v>
      </c>
      <c r="C21">
        <f t="shared" si="0"/>
        <v>8.0481283422459899</v>
      </c>
      <c r="D21">
        <f>SUM(C18:C21)/(A21-A17)</f>
        <v>2.32174688057041</v>
      </c>
      <c r="E21">
        <v>10.606060606060607</v>
      </c>
      <c r="F21" s="2">
        <f>H21+J21+L21+R21+T21+V21+X21+Z21+AB21+AD21+AF21+AH21+N21+P21</f>
        <v>25</v>
      </c>
      <c r="G21" s="8">
        <v>0.33333333333333331</v>
      </c>
      <c r="H21" s="6">
        <v>3</v>
      </c>
      <c r="I21" s="9">
        <v>0.35416666666666669</v>
      </c>
      <c r="J21" s="6">
        <v>10</v>
      </c>
      <c r="K21" s="9">
        <v>0.5</v>
      </c>
      <c r="L21" s="10">
        <v>0</v>
      </c>
      <c r="M21" s="9">
        <v>0.625</v>
      </c>
      <c r="N21" s="6">
        <v>7</v>
      </c>
      <c r="O21" s="9">
        <v>0.83333333333333337</v>
      </c>
      <c r="P21" s="6">
        <v>5</v>
      </c>
      <c r="Q21" s="9">
        <v>0.95833333333333337</v>
      </c>
      <c r="R21" s="10">
        <v>0</v>
      </c>
    </row>
    <row r="22" spans="1:18" x14ac:dyDescent="0.25">
      <c r="A22" s="4">
        <v>43238</v>
      </c>
      <c r="B22">
        <v>3.9973262032085564</v>
      </c>
      <c r="C22">
        <f t="shared" si="0"/>
        <v>23.983957219251337</v>
      </c>
      <c r="D22">
        <f>B22</f>
        <v>3.9973262032085564</v>
      </c>
      <c r="E22">
        <v>19.515151515151516</v>
      </c>
      <c r="F22" s="2">
        <f>H22+J22+L22+R22+T22+V22+X22+Z22+AB22+AD22+AF22+AH22+N22+P22</f>
        <v>46</v>
      </c>
      <c r="G22" s="8">
        <v>0.33333333333333331</v>
      </c>
      <c r="H22" s="6">
        <v>6</v>
      </c>
      <c r="I22" s="9">
        <v>0.35416666666666669</v>
      </c>
      <c r="J22" s="6">
        <v>15</v>
      </c>
      <c r="K22" s="9">
        <v>0.5</v>
      </c>
      <c r="L22" s="6">
        <v>6</v>
      </c>
      <c r="M22" s="9">
        <v>0.625</v>
      </c>
      <c r="N22" s="6">
        <v>12</v>
      </c>
      <c r="O22" s="9">
        <v>0.83333333333333337</v>
      </c>
      <c r="P22" s="6">
        <v>7</v>
      </c>
      <c r="Q22" s="9">
        <v>0.95833333333333337</v>
      </c>
      <c r="R22" s="10">
        <v>0</v>
      </c>
    </row>
    <row r="23" spans="1:18" x14ac:dyDescent="0.25">
      <c r="A23" s="4">
        <v>43262</v>
      </c>
      <c r="B23">
        <v>2.7239304812834226</v>
      </c>
      <c r="C23">
        <f t="shared" si="0"/>
        <v>65.37433155080214</v>
      </c>
    </row>
    <row r="24" spans="1:18" x14ac:dyDescent="0.25">
      <c r="A24" s="4">
        <v>43269</v>
      </c>
      <c r="B24">
        <v>5.2788388082505726</v>
      </c>
      <c r="C24">
        <f t="shared" si="0"/>
        <v>36.951871657754012</v>
      </c>
      <c r="D24">
        <f>SUM(C23:C24)/(A24-A22)</f>
        <v>3.3008452647921338</v>
      </c>
      <c r="E24">
        <v>22.484848484848488</v>
      </c>
      <c r="F24" s="2">
        <f>H24+J24+L24+R24+T24+V24+X24+Z24+AB24+AD24+AF24+AH24+N24+P24</f>
        <v>53</v>
      </c>
      <c r="G24" s="8">
        <v>0.33333333333333331</v>
      </c>
      <c r="H24" s="6">
        <v>7</v>
      </c>
      <c r="I24" s="9">
        <v>0.35416666666666669</v>
      </c>
      <c r="J24" s="10">
        <v>15</v>
      </c>
      <c r="K24" s="9">
        <v>0.5</v>
      </c>
      <c r="L24" s="6">
        <v>7</v>
      </c>
      <c r="M24" s="9">
        <v>0.625</v>
      </c>
      <c r="N24" s="10">
        <v>12</v>
      </c>
      <c r="O24" s="9">
        <v>0.83333333333333337</v>
      </c>
      <c r="P24" s="10">
        <v>7</v>
      </c>
      <c r="Q24" s="7">
        <v>1</v>
      </c>
      <c r="R24" s="6">
        <v>5</v>
      </c>
    </row>
    <row r="25" spans="1:18" x14ac:dyDescent="0.25">
      <c r="A25" s="4">
        <v>43278</v>
      </c>
      <c r="B25">
        <v>5.2049910873440286</v>
      </c>
      <c r="C25">
        <f t="shared" si="0"/>
        <v>46.844919786096256</v>
      </c>
    </row>
    <row r="26" spans="1:18" x14ac:dyDescent="0.25">
      <c r="A26" s="4">
        <v>43298</v>
      </c>
      <c r="B26">
        <v>5.0026737967914441</v>
      </c>
      <c r="C26">
        <f t="shared" si="0"/>
        <v>100.05347593582889</v>
      </c>
    </row>
    <row r="27" spans="1:18" x14ac:dyDescent="0.25">
      <c r="A27" s="4">
        <v>43299</v>
      </c>
      <c r="B27">
        <v>7.2994652406417115</v>
      </c>
      <c r="C27">
        <f t="shared" si="0"/>
        <v>7.2994652406417115</v>
      </c>
    </row>
    <row r="28" spans="1:18" x14ac:dyDescent="0.25">
      <c r="A28" s="4">
        <v>43313</v>
      </c>
      <c r="B28">
        <v>4.0488922841864019</v>
      </c>
      <c r="C28">
        <f t="shared" si="0"/>
        <v>56.684491978609628</v>
      </c>
    </row>
    <row r="29" spans="1:18" x14ac:dyDescent="0.25">
      <c r="A29" s="4">
        <v>43318</v>
      </c>
      <c r="B29">
        <v>6.5026737967914441</v>
      </c>
      <c r="C29">
        <f t="shared" si="0"/>
        <v>32.513368983957221</v>
      </c>
    </row>
    <row r="30" spans="1:18" x14ac:dyDescent="0.25">
      <c r="A30" s="4">
        <v>43326</v>
      </c>
      <c r="B30">
        <v>5.1002673796791447</v>
      </c>
      <c r="C30">
        <f t="shared" si="0"/>
        <v>40.802139037433157</v>
      </c>
    </row>
    <row r="31" spans="1:18" x14ac:dyDescent="0.25">
      <c r="A31" s="4">
        <v>43333</v>
      </c>
      <c r="B31">
        <v>3.4912146676852562</v>
      </c>
      <c r="C31">
        <f t="shared" si="0"/>
        <v>24.438502673796794</v>
      </c>
    </row>
    <row r="32" spans="1:18" x14ac:dyDescent="0.25">
      <c r="A32" s="4">
        <v>43341</v>
      </c>
      <c r="B32">
        <v>5.2339572192513373</v>
      </c>
      <c r="C32">
        <f t="shared" si="0"/>
        <v>41.871657754010698</v>
      </c>
    </row>
    <row r="33" spans="1:18" x14ac:dyDescent="0.25">
      <c r="A33" s="4">
        <v>43355</v>
      </c>
      <c r="B33">
        <v>4.8319327731092443</v>
      </c>
      <c r="C33">
        <f t="shared" si="0"/>
        <v>67.64705882352942</v>
      </c>
    </row>
    <row r="34" spans="1:18" x14ac:dyDescent="0.25">
      <c r="A34" s="4">
        <v>43361</v>
      </c>
      <c r="B34">
        <v>2.7183600713012481</v>
      </c>
      <c r="C34">
        <f t="shared" si="0"/>
        <v>16.310160427807489</v>
      </c>
    </row>
    <row r="35" spans="1:18" x14ac:dyDescent="0.25">
      <c r="A35" s="4">
        <v>43367</v>
      </c>
      <c r="B35">
        <v>4.0819964349376114</v>
      </c>
      <c r="C35">
        <f t="shared" si="0"/>
        <v>24.491978609625669</v>
      </c>
    </row>
    <row r="36" spans="1:18" x14ac:dyDescent="0.25">
      <c r="A36" s="4">
        <v>43374</v>
      </c>
      <c r="B36">
        <v>4.6562261268143619</v>
      </c>
      <c r="C36">
        <f t="shared" si="0"/>
        <v>32.593582887700535</v>
      </c>
    </row>
    <row r="37" spans="1:18" x14ac:dyDescent="0.25">
      <c r="A37" s="4">
        <v>43378</v>
      </c>
      <c r="B37">
        <v>4.0508021390374331</v>
      </c>
      <c r="C37">
        <f t="shared" si="0"/>
        <v>16.203208556149733</v>
      </c>
    </row>
    <row r="38" spans="1:18" x14ac:dyDescent="0.25">
      <c r="A38" s="4">
        <v>43381</v>
      </c>
      <c r="B38">
        <v>5.4367201426024963</v>
      </c>
      <c r="C38">
        <f t="shared" si="0"/>
        <v>16.310160427807489</v>
      </c>
    </row>
    <row r="39" spans="1:18" x14ac:dyDescent="0.25">
      <c r="A39" s="4">
        <v>43382</v>
      </c>
      <c r="B39">
        <v>8.1818181818181817</v>
      </c>
      <c r="C39">
        <f t="shared" si="0"/>
        <v>8.1818181818181817</v>
      </c>
    </row>
    <row r="40" spans="1:18" x14ac:dyDescent="0.25">
      <c r="A40" s="4">
        <v>43384</v>
      </c>
      <c r="B40">
        <v>2.820855614973262</v>
      </c>
      <c r="C40">
        <f t="shared" si="0"/>
        <v>5.641711229946524</v>
      </c>
      <c r="D40">
        <f>SUM(C25:C40)/(A40-A24)</f>
        <v>4.6772843524761685</v>
      </c>
      <c r="E40">
        <v>11.878787878787879</v>
      </c>
      <c r="F40" s="2">
        <f>H40+J40+L40+R40+T40+V40+X40+Z40+AB40+AD40+AF40+AH40+N40+P40</f>
        <v>28</v>
      </c>
      <c r="G40" s="8">
        <v>0.33333333333333331</v>
      </c>
      <c r="H40" s="6">
        <v>5</v>
      </c>
      <c r="I40" s="9">
        <v>0.35416666666666669</v>
      </c>
      <c r="J40" s="6">
        <v>12</v>
      </c>
      <c r="K40" s="9">
        <v>0.5</v>
      </c>
      <c r="L40" s="6">
        <v>7</v>
      </c>
      <c r="M40" s="9">
        <v>0.625</v>
      </c>
      <c r="N40" s="6">
        <v>4</v>
      </c>
      <c r="O40" s="9">
        <v>0.83333333333333337</v>
      </c>
      <c r="P40" s="6"/>
      <c r="Q40" s="7">
        <v>1</v>
      </c>
    </row>
    <row r="41" spans="1:18" x14ac:dyDescent="0.25">
      <c r="A41" s="4">
        <v>43392</v>
      </c>
      <c r="B41">
        <v>2.0454545454545454</v>
      </c>
      <c r="C41">
        <f t="shared" si="0"/>
        <v>16.363636363636363</v>
      </c>
    </row>
    <row r="42" spans="1:18" x14ac:dyDescent="0.25">
      <c r="A42" s="4">
        <v>43409</v>
      </c>
      <c r="B42">
        <v>1.3101604278074868</v>
      </c>
      <c r="C42">
        <f t="shared" si="0"/>
        <v>22.272727272727273</v>
      </c>
    </row>
    <row r="43" spans="1:18" x14ac:dyDescent="0.25">
      <c r="A43" s="4">
        <v>43419</v>
      </c>
      <c r="B43">
        <v>1.6203208556149733</v>
      </c>
      <c r="C43">
        <f t="shared" si="0"/>
        <v>16.203208556149733</v>
      </c>
    </row>
    <row r="44" spans="1:18" x14ac:dyDescent="0.25">
      <c r="A44" s="4">
        <v>43426</v>
      </c>
      <c r="B44">
        <v>1.1573720397249809</v>
      </c>
      <c r="C44">
        <f t="shared" si="0"/>
        <v>8.1016042780748663</v>
      </c>
    </row>
    <row r="45" spans="1:18" x14ac:dyDescent="0.25">
      <c r="A45" s="4">
        <v>43455</v>
      </c>
      <c r="B45">
        <v>1.0815047021943576</v>
      </c>
      <c r="C45">
        <f t="shared" si="0"/>
        <v>31.36363636363637</v>
      </c>
    </row>
    <row r="46" spans="1:18" x14ac:dyDescent="0.25">
      <c r="A46" s="4">
        <v>43479</v>
      </c>
      <c r="B46">
        <v>1.6466131907308379</v>
      </c>
      <c r="C46">
        <f t="shared" si="0"/>
        <v>39.518716577540111</v>
      </c>
      <c r="D46">
        <f>SUM(C41:C46)/(A46-A40)</f>
        <v>1.4086687306501551</v>
      </c>
      <c r="E46">
        <v>8.0606060606060623</v>
      </c>
      <c r="F46" s="2">
        <f>H46+J46+L46+R46+T46+V46+X46+Z46+AB46+AD46+AF46+AH46+N46+P46</f>
        <v>19</v>
      </c>
      <c r="G46" s="5">
        <v>0.41666666666666669</v>
      </c>
      <c r="H46" s="6">
        <v>4</v>
      </c>
      <c r="I46" s="7">
        <v>0.4375</v>
      </c>
      <c r="J46" s="6">
        <v>8</v>
      </c>
      <c r="K46" s="9">
        <v>0.5</v>
      </c>
      <c r="L46" s="6">
        <v>0</v>
      </c>
      <c r="M46" s="9">
        <v>0.58333333333333337</v>
      </c>
      <c r="N46" s="6">
        <v>3</v>
      </c>
      <c r="O46" s="9">
        <v>0.83333333333333337</v>
      </c>
      <c r="P46" s="6">
        <v>4</v>
      </c>
    </row>
    <row r="47" spans="1:18" x14ac:dyDescent="0.25">
      <c r="A47" s="4">
        <v>43507</v>
      </c>
      <c r="B47">
        <v>1.4815979867882982</v>
      </c>
      <c r="C47">
        <f t="shared" si="0"/>
        <v>41.484743630072352</v>
      </c>
      <c r="D47">
        <f>B47</f>
        <v>1.4815979867882982</v>
      </c>
      <c r="E47">
        <v>5.9393939393939394</v>
      </c>
      <c r="F47" s="2">
        <f>H47+J47+L47+R47+T47+V47+X47+Z47+AB47+AD47+AF47+AH47+N47+P47</f>
        <v>14</v>
      </c>
      <c r="G47" s="5">
        <v>0.41666666666666669</v>
      </c>
      <c r="H47" s="6">
        <v>3</v>
      </c>
      <c r="I47" s="7">
        <v>0.4375</v>
      </c>
      <c r="J47" s="6">
        <v>7</v>
      </c>
      <c r="K47" s="9">
        <v>0.5</v>
      </c>
      <c r="L47" s="6">
        <v>0</v>
      </c>
      <c r="M47" s="9">
        <v>0.58333333333333337</v>
      </c>
      <c r="N47" s="6">
        <v>0</v>
      </c>
      <c r="O47" s="9">
        <v>0.83333333333333337</v>
      </c>
      <c r="P47" s="6">
        <v>4</v>
      </c>
      <c r="Q47" s="7"/>
      <c r="R47" s="6"/>
    </row>
    <row r="48" spans="1:18" x14ac:dyDescent="0.25">
      <c r="A48" s="4">
        <v>43517</v>
      </c>
      <c r="B48">
        <v>0.89572192513368987</v>
      </c>
      <c r="C48">
        <f t="shared" si="0"/>
        <v>8.9572192513368982</v>
      </c>
    </row>
    <row r="49" spans="1:16" x14ac:dyDescent="0.25">
      <c r="A49" s="4">
        <v>43523</v>
      </c>
      <c r="B49">
        <v>2.9322638146167561</v>
      </c>
      <c r="C49">
        <f t="shared" si="0"/>
        <v>17.593582887700535</v>
      </c>
      <c r="D49">
        <f>SUM(C48:C49)/(A49-A47)</f>
        <v>1.6594251336898396</v>
      </c>
      <c r="E49" s="3">
        <v>5.0909090909090908</v>
      </c>
      <c r="F49" s="2">
        <f>H49+J49+L49+R49+T49+V49+X49+Z49+AB49+AD49+AF49+AH49+N49+P49</f>
        <v>12</v>
      </c>
      <c r="G49" s="5">
        <v>0.41666666666666669</v>
      </c>
      <c r="H49" s="6">
        <v>3</v>
      </c>
      <c r="I49" s="7">
        <v>0.4375</v>
      </c>
      <c r="J49" s="6">
        <v>6</v>
      </c>
      <c r="K49" s="9">
        <v>0.5</v>
      </c>
      <c r="L49" s="6">
        <v>0</v>
      </c>
      <c r="M49" s="9">
        <v>0.58333333333333337</v>
      </c>
      <c r="N49" s="6">
        <v>0</v>
      </c>
      <c r="O49" s="9">
        <v>0.83333333333333337</v>
      </c>
      <c r="P49" s="6">
        <v>3</v>
      </c>
    </row>
    <row r="50" spans="1:16" x14ac:dyDescent="0.25">
      <c r="A50" s="4">
        <v>43528</v>
      </c>
      <c r="B50">
        <v>1.9251336898395723</v>
      </c>
      <c r="C50">
        <f t="shared" si="0"/>
        <v>9.6256684491978621</v>
      </c>
      <c r="D50">
        <f>B50</f>
        <v>1.9251336898395723</v>
      </c>
      <c r="E50">
        <v>6.3636363636363642</v>
      </c>
      <c r="F50" s="2">
        <f>H50+J50+L50+R50+T50+V50+X50+Z50+AB50+AD50+AF50+AH50+N50+P50</f>
        <v>15</v>
      </c>
      <c r="G50" s="5">
        <v>0.41666666666666669</v>
      </c>
      <c r="H50" s="6">
        <v>3</v>
      </c>
      <c r="I50" s="7">
        <v>0.4375</v>
      </c>
      <c r="J50" s="6">
        <v>7</v>
      </c>
      <c r="K50" s="9">
        <v>0.5</v>
      </c>
      <c r="L50" s="6">
        <v>0</v>
      </c>
      <c r="M50" s="9">
        <v>0.58333333333333337</v>
      </c>
      <c r="N50" s="6">
        <v>2</v>
      </c>
      <c r="O50" s="9">
        <v>0.83333333333333337</v>
      </c>
      <c r="P50" s="6">
        <v>3</v>
      </c>
    </row>
    <row r="51" spans="1:16" x14ac:dyDescent="0.25">
      <c r="A51" s="4">
        <v>43542</v>
      </c>
      <c r="B51">
        <v>1.2681436210847976</v>
      </c>
      <c r="C51">
        <f t="shared" si="0"/>
        <v>17.754010695187166</v>
      </c>
    </row>
    <row r="52" spans="1:16" x14ac:dyDescent="0.25">
      <c r="A52" s="4">
        <v>43545</v>
      </c>
      <c r="B52">
        <v>4.4518716577540109</v>
      </c>
      <c r="C52">
        <f t="shared" si="0"/>
        <v>13.355614973262032</v>
      </c>
    </row>
    <row r="53" spans="1:16" x14ac:dyDescent="0.25">
      <c r="A53" s="4">
        <v>43549</v>
      </c>
      <c r="B53">
        <v>3.5695187165775404</v>
      </c>
      <c r="C53">
        <f t="shared" si="0"/>
        <v>14.278074866310162</v>
      </c>
    </row>
    <row r="54" spans="1:16" x14ac:dyDescent="0.25">
      <c r="A54" s="4">
        <v>43556</v>
      </c>
      <c r="B54">
        <v>2.5706646294881588</v>
      </c>
      <c r="C54">
        <f t="shared" si="0"/>
        <v>17.99465240641711</v>
      </c>
    </row>
    <row r="55" spans="1:16" x14ac:dyDescent="0.25">
      <c r="A55" s="4">
        <v>43571</v>
      </c>
      <c r="B55">
        <v>3.3868092691622107</v>
      </c>
      <c r="C55">
        <f t="shared" si="0"/>
        <v>50.802139037433157</v>
      </c>
      <c r="D55">
        <f>SUM(C51:C55)/(A55-A50)</f>
        <v>2.655453301828131</v>
      </c>
      <c r="E55">
        <v>8.0606060606060623</v>
      </c>
      <c r="F55" s="2">
        <f>H55+J55+L55+R55+T55+V55+X55+Z55+AB55+AD55+AF55+AH55+N55+P55</f>
        <v>19</v>
      </c>
      <c r="G55" s="8">
        <v>0.41666666666666669</v>
      </c>
      <c r="H55" s="10">
        <v>3</v>
      </c>
      <c r="I55" s="9">
        <v>0.4375</v>
      </c>
      <c r="J55" s="10">
        <v>7</v>
      </c>
      <c r="K55" s="9">
        <v>0.5</v>
      </c>
      <c r="L55" s="6">
        <v>3</v>
      </c>
      <c r="M55" s="9">
        <v>0.58333333333333337</v>
      </c>
      <c r="N55" s="10">
        <v>2</v>
      </c>
      <c r="O55" s="9">
        <v>0.83333333333333337</v>
      </c>
      <c r="P55" s="6">
        <v>4</v>
      </c>
    </row>
    <row r="56" spans="1:16" x14ac:dyDescent="0.25">
      <c r="A56" s="4">
        <v>43577</v>
      </c>
      <c r="B56">
        <v>1.5062388591800357</v>
      </c>
      <c r="C56">
        <f t="shared" si="0"/>
        <v>9.0374331550802154</v>
      </c>
    </row>
    <row r="57" spans="1:16" x14ac:dyDescent="0.25">
      <c r="A57" s="4">
        <v>43594</v>
      </c>
      <c r="B57">
        <v>3.1220509594212018</v>
      </c>
      <c r="C57">
        <f t="shared" si="0"/>
        <v>53.074866310160431</v>
      </c>
    </row>
    <row r="58" spans="1:16" x14ac:dyDescent="0.25">
      <c r="A58" s="4">
        <v>43606</v>
      </c>
      <c r="B58">
        <v>4.3493761140819966</v>
      </c>
      <c r="C58">
        <f t="shared" si="0"/>
        <v>52.19251336898396</v>
      </c>
    </row>
    <row r="59" spans="1:16" x14ac:dyDescent="0.25">
      <c r="A59" s="4">
        <v>43613</v>
      </c>
      <c r="B59">
        <v>6.9518716577540109</v>
      </c>
      <c r="C59">
        <f t="shared" si="0"/>
        <v>48.663101604278076</v>
      </c>
    </row>
    <row r="60" spans="1:16" x14ac:dyDescent="0.25">
      <c r="A60" s="4">
        <v>43616</v>
      </c>
      <c r="B60">
        <v>8.832442067736185</v>
      </c>
      <c r="C60">
        <f t="shared" si="0"/>
        <v>26.497326203208555</v>
      </c>
    </row>
    <row r="61" spans="1:16" x14ac:dyDescent="0.25">
      <c r="A61" s="4">
        <v>43626</v>
      </c>
      <c r="B61">
        <v>5.1283422459893053</v>
      </c>
      <c r="C61">
        <f t="shared" si="0"/>
        <v>51.283422459893053</v>
      </c>
    </row>
    <row r="62" spans="1:16" x14ac:dyDescent="0.25">
      <c r="A62" s="4">
        <v>43642</v>
      </c>
      <c r="B62">
        <v>3.5628342245989306</v>
      </c>
      <c r="C62">
        <f t="shared" si="0"/>
        <v>57.00534759358289</v>
      </c>
    </row>
    <row r="63" spans="1:16" x14ac:dyDescent="0.25">
      <c r="A63" s="4">
        <v>43643</v>
      </c>
      <c r="B63">
        <v>8.8770053475935828</v>
      </c>
      <c r="C63">
        <f t="shared" si="0"/>
        <v>8.8770053475935828</v>
      </c>
      <c r="D63">
        <f>SUM(C56:C63)/(A63-A55)</f>
        <v>4.2587641117052879</v>
      </c>
      <c r="E63">
        <v>10.606060606060607</v>
      </c>
      <c r="F63" s="2">
        <f>H63+J63+L63+R63+T63+V63+X63+Z63+AB63+AD63+AF63+AH63+N63+P63</f>
        <v>25</v>
      </c>
      <c r="G63" s="5">
        <v>0.35416666666666669</v>
      </c>
      <c r="H63" s="6">
        <v>4</v>
      </c>
      <c r="I63" s="7">
        <v>0.375</v>
      </c>
      <c r="J63" s="6">
        <v>9</v>
      </c>
      <c r="K63" s="9">
        <v>0.5</v>
      </c>
      <c r="L63" s="6">
        <v>3</v>
      </c>
      <c r="M63" s="9">
        <v>0.58333333333333337</v>
      </c>
      <c r="N63" s="10">
        <v>3</v>
      </c>
      <c r="O63" s="9">
        <v>0.83333333333333337</v>
      </c>
      <c r="P63" s="6">
        <v>6</v>
      </c>
    </row>
    <row r="64" spans="1:16" x14ac:dyDescent="0.25">
      <c r="A64" s="4">
        <v>43703</v>
      </c>
      <c r="B64">
        <v>4.487967914438503</v>
      </c>
      <c r="C64">
        <f t="shared" si="0"/>
        <v>269.27807486631019</v>
      </c>
    </row>
    <row r="65" spans="1:16" x14ac:dyDescent="0.25">
      <c r="A65" s="4">
        <v>43706</v>
      </c>
      <c r="B65">
        <v>2.7896613190730837</v>
      </c>
      <c r="C65">
        <f t="shared" si="0"/>
        <v>8.3689839572192515</v>
      </c>
    </row>
    <row r="66" spans="1:16" x14ac:dyDescent="0.25">
      <c r="A66" s="4">
        <v>43712</v>
      </c>
      <c r="B66">
        <v>26.207664884135472</v>
      </c>
      <c r="C66">
        <f t="shared" si="0"/>
        <v>157.24598930481284</v>
      </c>
    </row>
    <row r="67" spans="1:16" x14ac:dyDescent="0.25">
      <c r="A67" s="4">
        <v>43717</v>
      </c>
      <c r="B67">
        <v>18.454545454545457</v>
      </c>
      <c r="C67">
        <f t="shared" ref="C67:C85" si="2">B67*(A67-A66)</f>
        <v>92.27272727272728</v>
      </c>
    </row>
    <row r="68" spans="1:16" x14ac:dyDescent="0.25">
      <c r="A68" s="4">
        <v>43721</v>
      </c>
      <c r="B68">
        <v>6.3168449197860967</v>
      </c>
      <c r="C68">
        <f t="shared" si="2"/>
        <v>25.267379679144387</v>
      </c>
    </row>
    <row r="69" spans="1:16" x14ac:dyDescent="0.25">
      <c r="A69" s="4">
        <v>43724</v>
      </c>
      <c r="B69">
        <v>13.217468805704099</v>
      </c>
      <c r="C69">
        <f t="shared" si="2"/>
        <v>39.652406417112296</v>
      </c>
    </row>
    <row r="70" spans="1:16" x14ac:dyDescent="0.25">
      <c r="A70" s="4">
        <v>43745</v>
      </c>
      <c r="B70">
        <v>5.536032594856124</v>
      </c>
      <c r="C70">
        <f t="shared" si="2"/>
        <v>116.2566844919786</v>
      </c>
    </row>
    <row r="71" spans="1:16" x14ac:dyDescent="0.25">
      <c r="A71" s="4">
        <v>43748</v>
      </c>
      <c r="B71">
        <v>5.5347593582887704</v>
      </c>
      <c r="C71">
        <f t="shared" si="2"/>
        <v>16.604278074866311</v>
      </c>
    </row>
    <row r="72" spans="1:16" x14ac:dyDescent="0.25">
      <c r="A72" s="4">
        <v>43752</v>
      </c>
      <c r="B72">
        <v>1.356951871657754</v>
      </c>
      <c r="C72">
        <f t="shared" si="2"/>
        <v>5.427807486631016</v>
      </c>
    </row>
    <row r="73" spans="1:16" x14ac:dyDescent="0.25">
      <c r="A73" s="4">
        <v>43756</v>
      </c>
      <c r="B73">
        <v>0.92691622103386806</v>
      </c>
      <c r="C73">
        <f t="shared" si="2"/>
        <v>3.7076648841354722</v>
      </c>
    </row>
    <row r="74" spans="1:16" x14ac:dyDescent="0.25">
      <c r="A74" s="4">
        <v>43759</v>
      </c>
      <c r="B74">
        <v>1.8360071301247773</v>
      </c>
      <c r="C74">
        <f t="shared" si="2"/>
        <v>5.5080213903743322</v>
      </c>
    </row>
    <row r="75" spans="1:16" x14ac:dyDescent="0.25">
      <c r="A75" s="4">
        <v>43767</v>
      </c>
      <c r="B75">
        <v>3.3422459893048129</v>
      </c>
      <c r="C75">
        <f t="shared" si="2"/>
        <v>26.737967914438503</v>
      </c>
    </row>
    <row r="76" spans="1:16" x14ac:dyDescent="0.25">
      <c r="A76" s="4">
        <v>43773</v>
      </c>
      <c r="B76">
        <v>6.2344028520499108</v>
      </c>
      <c r="C76">
        <f t="shared" si="2"/>
        <v>37.406417112299465</v>
      </c>
    </row>
    <row r="77" spans="1:16" x14ac:dyDescent="0.25">
      <c r="A77" s="4">
        <v>43775</v>
      </c>
      <c r="B77">
        <v>10.72192513368984</v>
      </c>
      <c r="C77">
        <f t="shared" si="2"/>
        <v>21.44385026737968</v>
      </c>
      <c r="D77">
        <f>SUM(C64:C77)/(A77-A63)</f>
        <v>6.2513504024199218</v>
      </c>
      <c r="E77">
        <v>8.0606060606060623</v>
      </c>
      <c r="F77" s="2">
        <f>H77+J77+L77+R77+T77+V77+X77+Z77+AB77+AD77+AF77+AH77+N77+P77</f>
        <v>19</v>
      </c>
      <c r="G77" s="5">
        <v>0.35416666666666669</v>
      </c>
      <c r="H77" s="6">
        <v>3</v>
      </c>
      <c r="I77" s="7">
        <v>0.375</v>
      </c>
      <c r="J77" s="6">
        <v>8</v>
      </c>
      <c r="K77" s="9">
        <v>0.5</v>
      </c>
      <c r="L77" s="6">
        <v>3</v>
      </c>
      <c r="M77" s="9">
        <v>0.58333333333333337</v>
      </c>
      <c r="N77" s="10">
        <v>2</v>
      </c>
      <c r="O77" s="9">
        <v>0.83333333333333337</v>
      </c>
      <c r="P77" s="6">
        <v>3</v>
      </c>
    </row>
    <row r="78" spans="1:16" x14ac:dyDescent="0.25">
      <c r="A78" s="4">
        <v>43776</v>
      </c>
      <c r="B78">
        <v>2.6737967914438502E-2</v>
      </c>
      <c r="C78">
        <f t="shared" si="2"/>
        <v>2.6737967914438502E-2</v>
      </c>
    </row>
    <row r="79" spans="1:16" x14ac:dyDescent="0.25">
      <c r="A79" s="4">
        <v>43797</v>
      </c>
      <c r="B79">
        <v>5.4906417112299462</v>
      </c>
      <c r="C79">
        <f t="shared" si="2"/>
        <v>115.30347593582887</v>
      </c>
      <c r="D79">
        <f>SUM(C78:C79)/(A79-A77)</f>
        <v>5.2422824501701504</v>
      </c>
      <c r="E79">
        <v>5.9393939393939394</v>
      </c>
      <c r="F79" s="2">
        <f>H79+J79+L79+R79+T79+V79+X79+Z79+AB79+AD79+AF79+AH79+N79+P79</f>
        <v>14</v>
      </c>
      <c r="G79" s="5">
        <v>0.35416666666666669</v>
      </c>
      <c r="H79" s="6">
        <v>3</v>
      </c>
      <c r="I79" s="7">
        <v>0.375</v>
      </c>
      <c r="J79" s="6">
        <v>7</v>
      </c>
      <c r="K79" s="9">
        <v>0.5</v>
      </c>
      <c r="L79" s="6">
        <v>2</v>
      </c>
      <c r="M79" s="9">
        <v>0.58333333333333337</v>
      </c>
      <c r="N79" s="6">
        <v>0</v>
      </c>
      <c r="O79" s="9">
        <v>0.83333333333333337</v>
      </c>
      <c r="P79" s="6">
        <v>2</v>
      </c>
    </row>
    <row r="80" spans="1:16" x14ac:dyDescent="0.25">
      <c r="A80" s="4">
        <v>43818</v>
      </c>
      <c r="B80">
        <v>4.0272472625413807</v>
      </c>
      <c r="C80">
        <f t="shared" si="2"/>
        <v>84.572192513368989</v>
      </c>
      <c r="D80">
        <f>B80</f>
        <v>4.0272472625413807</v>
      </c>
      <c r="E80">
        <v>5.0909090909090908</v>
      </c>
      <c r="F80" s="2">
        <f>H80+J80+L80+R80+T80+V80+X80+Z80+AB80+AD80+AF80+AH80+N80+P80</f>
        <v>12</v>
      </c>
      <c r="G80" s="5">
        <v>0.35416666666666669</v>
      </c>
      <c r="H80" s="6">
        <v>2</v>
      </c>
      <c r="I80" s="7">
        <v>0.375</v>
      </c>
      <c r="J80" s="6">
        <v>6</v>
      </c>
      <c r="K80" s="9">
        <v>0.5</v>
      </c>
      <c r="L80" s="6">
        <v>2</v>
      </c>
      <c r="M80" s="9">
        <v>0.58333333333333337</v>
      </c>
      <c r="N80" s="6">
        <v>0</v>
      </c>
      <c r="O80" s="9">
        <v>0.83333333333333337</v>
      </c>
      <c r="P80" s="6">
        <v>2</v>
      </c>
    </row>
    <row r="81" spans="1:16" x14ac:dyDescent="0.25">
      <c r="A81" s="4">
        <v>43840</v>
      </c>
      <c r="B81">
        <v>3.5634419056878954</v>
      </c>
      <c r="C81">
        <f t="shared" si="2"/>
        <v>78.395721925133699</v>
      </c>
    </row>
    <row r="82" spans="1:16" x14ac:dyDescent="0.25">
      <c r="A82" s="4">
        <v>43850</v>
      </c>
      <c r="B82">
        <v>2.5053475935828877</v>
      </c>
      <c r="C82">
        <f t="shared" si="2"/>
        <v>25.053475935828878</v>
      </c>
    </row>
    <row r="83" spans="1:16" x14ac:dyDescent="0.25">
      <c r="A83" s="4">
        <v>43859</v>
      </c>
      <c r="B83">
        <v>3.8443256090314915</v>
      </c>
      <c r="C83">
        <f t="shared" si="2"/>
        <v>34.598930481283425</v>
      </c>
    </row>
    <row r="84" spans="1:16" x14ac:dyDescent="0.25">
      <c r="A84" s="4">
        <v>43874</v>
      </c>
      <c r="B84">
        <v>5.0909090909090908</v>
      </c>
      <c r="C84">
        <f t="shared" si="2"/>
        <v>76.36363636363636</v>
      </c>
      <c r="F84">
        <v>2017</v>
      </c>
      <c r="G84">
        <f>B4</f>
        <v>3.4530175706646293</v>
      </c>
      <c r="H84">
        <f>SUM(C5:C8)/(A8-A4)</f>
        <v>5.098375542326707</v>
      </c>
      <c r="I84">
        <f>SUM(C9:C13)/(A13-A8)</f>
        <v>4.3668338938199467</v>
      </c>
      <c r="J84">
        <f>SUM(C14:C16)/(A16-A13)</f>
        <v>1.1371738778155891</v>
      </c>
    </row>
    <row r="85" spans="1:16" x14ac:dyDescent="0.25">
      <c r="A85" s="4">
        <v>43913</v>
      </c>
      <c r="B85">
        <v>4.3877690936514471</v>
      </c>
      <c r="C85">
        <f t="shared" si="2"/>
        <v>171.12299465240645</v>
      </c>
      <c r="D85">
        <f>SUM(C81:C85)/(A85-A80)</f>
        <v>4.0582606248240936</v>
      </c>
      <c r="F85">
        <v>2018</v>
      </c>
      <c r="G85">
        <f>SUM(C17:C24)/(A24-A16)</f>
        <v>1.7112769001714236</v>
      </c>
      <c r="H85">
        <f>SUM(C25:C35)/(A35-A24)</f>
        <v>4.6832369311360917</v>
      </c>
      <c r="I85">
        <f>SUM(C36:C45)/(A45-A35)</f>
        <v>1.9685828877005347</v>
      </c>
      <c r="J85">
        <f>SUM(C46:C52)/(A52-A45)</f>
        <v>1.6476617384921881</v>
      </c>
    </row>
    <row r="86" spans="1:16" x14ac:dyDescent="0.25">
      <c r="B86">
        <f>A85-A3</f>
        <v>1036</v>
      </c>
      <c r="F86">
        <v>2019</v>
      </c>
      <c r="G86">
        <f>SUM(C53:C62)/(A62-A52)</f>
        <v>3.9260708969623463</v>
      </c>
      <c r="H86">
        <f>SUM(C63:C69)/(A69-A62)</f>
        <v>7.328811790791705</v>
      </c>
      <c r="I86">
        <f>SUM(C70:C80)/(A80-A69)</f>
        <v>4.6063308302044224</v>
      </c>
      <c r="J86">
        <f>SUM(C81:C85)/(A85-A80)</f>
        <v>4.0582606248240936</v>
      </c>
    </row>
    <row r="87" spans="1:16" x14ac:dyDescent="0.25">
      <c r="B87">
        <f>B86/365</f>
        <v>2.8383561643835615</v>
      </c>
    </row>
    <row r="88" spans="1:16" x14ac:dyDescent="0.25">
      <c r="F88" t="s">
        <v>28</v>
      </c>
      <c r="G88" t="s">
        <v>29</v>
      </c>
      <c r="H88" t="s">
        <v>30</v>
      </c>
      <c r="I88" t="s">
        <v>31</v>
      </c>
      <c r="J88" t="s">
        <v>32</v>
      </c>
      <c r="K88" t="s">
        <v>33</v>
      </c>
    </row>
    <row r="89" spans="1:16" x14ac:dyDescent="0.25">
      <c r="F89" t="s">
        <v>27</v>
      </c>
      <c r="G89" s="12">
        <f>AVERAGE(G85:G86)</f>
        <v>2.8186738985668849</v>
      </c>
      <c r="H89" s="12">
        <f t="shared" ref="H89:J89" si="3">AVERAGE(H84:H86)</f>
        <v>5.7034747547515012</v>
      </c>
      <c r="I89" s="12">
        <f t="shared" si="3"/>
        <v>3.6472492039083009</v>
      </c>
      <c r="J89" s="12">
        <f t="shared" si="3"/>
        <v>2.2810320803772903</v>
      </c>
      <c r="K89" s="12">
        <f>SUM(C4:C85)/B86</f>
        <v>3.7090219938403335</v>
      </c>
    </row>
    <row r="91" spans="1:16" x14ac:dyDescent="0.25">
      <c r="E91" s="48" t="s">
        <v>23</v>
      </c>
      <c r="F91" s="48"/>
      <c r="G91" s="48"/>
      <c r="H91" s="48"/>
      <c r="I91" s="48"/>
      <c r="J91" s="48"/>
      <c r="K91" s="48"/>
      <c r="L91" s="48"/>
      <c r="M91" s="48"/>
      <c r="N91" s="48"/>
    </row>
    <row r="92" spans="1:16" x14ac:dyDescent="0.25">
      <c r="A92" t="s">
        <v>26</v>
      </c>
      <c r="B92" t="s">
        <v>20</v>
      </c>
      <c r="C92" t="s">
        <v>21</v>
      </c>
      <c r="D92" t="s">
        <v>22</v>
      </c>
      <c r="E92" t="s">
        <v>24</v>
      </c>
      <c r="F92" t="s">
        <v>25</v>
      </c>
      <c r="G92" t="s">
        <v>24</v>
      </c>
      <c r="H92" t="s">
        <v>25</v>
      </c>
      <c r="I92" t="s">
        <v>24</v>
      </c>
      <c r="J92" t="s">
        <v>25</v>
      </c>
      <c r="K92" t="s">
        <v>24</v>
      </c>
      <c r="L92" t="s">
        <v>25</v>
      </c>
      <c r="M92" t="s">
        <v>24</v>
      </c>
      <c r="N92" t="s">
        <v>25</v>
      </c>
    </row>
    <row r="93" spans="1:16" x14ac:dyDescent="0.25">
      <c r="A93" s="4">
        <v>42884</v>
      </c>
      <c r="B93" s="12">
        <v>5.3014750744715213</v>
      </c>
      <c r="C93" s="12">
        <v>11.030303030303031</v>
      </c>
      <c r="D93">
        <v>26</v>
      </c>
      <c r="E93" s="11">
        <v>0.33333333333333331</v>
      </c>
      <c r="F93">
        <v>3</v>
      </c>
      <c r="G93" s="11">
        <v>0.35416666666666669</v>
      </c>
      <c r="H93">
        <v>7</v>
      </c>
      <c r="I93" s="11">
        <v>0.5</v>
      </c>
      <c r="J93">
        <v>4</v>
      </c>
      <c r="K93" s="11">
        <v>0.625</v>
      </c>
      <c r="L93">
        <v>5</v>
      </c>
      <c r="M93" s="11">
        <v>0.79166666666666663</v>
      </c>
      <c r="N93">
        <v>4</v>
      </c>
      <c r="O93">
        <f>(C93-B93)/B93*100</f>
        <v>108.06101840255448</v>
      </c>
      <c r="P93">
        <f>C93/B93</f>
        <v>2.0806101840255447</v>
      </c>
    </row>
    <row r="94" spans="1:16" x14ac:dyDescent="0.25">
      <c r="A94" s="4">
        <v>43033</v>
      </c>
      <c r="B94" s="12">
        <v>5.1480872069107368</v>
      </c>
      <c r="C94" s="12">
        <v>8.4848484848484862</v>
      </c>
      <c r="D94">
        <v>20</v>
      </c>
      <c r="E94" s="11">
        <v>0.33333333333333331</v>
      </c>
      <c r="F94">
        <v>2</v>
      </c>
      <c r="G94" s="11">
        <v>0.35416666666666669</v>
      </c>
      <c r="H94">
        <v>6</v>
      </c>
      <c r="I94" s="11">
        <v>0.5</v>
      </c>
      <c r="J94">
        <v>3</v>
      </c>
      <c r="K94" s="11">
        <v>0.625</v>
      </c>
      <c r="L94">
        <v>4</v>
      </c>
      <c r="M94" s="11">
        <v>0.79166666666666663</v>
      </c>
      <c r="N94">
        <v>3</v>
      </c>
      <c r="O94">
        <f t="shared" ref="O94:O114" si="4">(C94-B94)/B94*100</f>
        <v>64.815554667732073</v>
      </c>
      <c r="P94">
        <f t="shared" ref="P94:P114" si="5">C94/B94</f>
        <v>1.6481555466773206</v>
      </c>
    </row>
    <row r="95" spans="1:16" x14ac:dyDescent="0.25">
      <c r="A95" s="4">
        <v>43046</v>
      </c>
      <c r="B95" s="12">
        <v>3.3358798064680419</v>
      </c>
      <c r="C95" s="12">
        <v>6.3636363636363642</v>
      </c>
      <c r="D95">
        <v>15</v>
      </c>
      <c r="E95" s="11">
        <v>0.33333333333333331</v>
      </c>
      <c r="F95">
        <v>2</v>
      </c>
      <c r="G95" s="11">
        <v>0.35416666666666669</v>
      </c>
      <c r="H95">
        <v>6</v>
      </c>
      <c r="I95" s="11">
        <v>0.5</v>
      </c>
      <c r="J95">
        <v>2</v>
      </c>
      <c r="K95" s="11">
        <v>0.625</v>
      </c>
      <c r="L95">
        <v>1</v>
      </c>
      <c r="M95" s="11">
        <v>0.79166666666666663</v>
      </c>
      <c r="N95">
        <v>3</v>
      </c>
      <c r="O95">
        <f t="shared" si="4"/>
        <v>90.763358778625957</v>
      </c>
      <c r="P95">
        <f t="shared" si="5"/>
        <v>1.9076335877862596</v>
      </c>
    </row>
    <row r="96" spans="1:16" x14ac:dyDescent="0.25">
      <c r="A96" s="4">
        <v>43067</v>
      </c>
      <c r="B96" s="12">
        <v>1.2340600575894694</v>
      </c>
      <c r="C96" s="12">
        <v>5.0909090909090908</v>
      </c>
      <c r="D96">
        <v>12</v>
      </c>
      <c r="E96" s="11">
        <v>0.33333333333333331</v>
      </c>
      <c r="F96">
        <v>2</v>
      </c>
      <c r="G96" s="11">
        <v>0.35416666666666669</v>
      </c>
      <c r="H96">
        <v>5</v>
      </c>
      <c r="I96" s="11">
        <v>0.5</v>
      </c>
      <c r="J96">
        <v>2</v>
      </c>
      <c r="K96" s="11">
        <v>0.625</v>
      </c>
      <c r="L96">
        <v>0</v>
      </c>
      <c r="M96" s="11">
        <v>0.79166666666666663</v>
      </c>
      <c r="N96">
        <v>2</v>
      </c>
      <c r="O96">
        <f t="shared" si="4"/>
        <v>312.5333333333333</v>
      </c>
      <c r="P96">
        <f t="shared" si="5"/>
        <v>4.1253333333333329</v>
      </c>
    </row>
    <row r="97" spans="1:16" x14ac:dyDescent="0.25">
      <c r="A97" s="4">
        <v>43080</v>
      </c>
      <c r="B97" s="12">
        <v>3.009931245225363</v>
      </c>
      <c r="C97" s="12">
        <v>4.2424242424242431</v>
      </c>
      <c r="D97">
        <v>10</v>
      </c>
      <c r="E97" s="11">
        <v>0.33333333333333331</v>
      </c>
      <c r="F97">
        <v>2</v>
      </c>
      <c r="G97" s="11">
        <v>0.35416666666666669</v>
      </c>
      <c r="H97">
        <v>4</v>
      </c>
      <c r="I97" s="11">
        <v>0.5</v>
      </c>
      <c r="J97">
        <v>2</v>
      </c>
      <c r="K97" s="11">
        <v>0.625</v>
      </c>
      <c r="L97">
        <v>0</v>
      </c>
      <c r="M97" s="11">
        <v>0.79166666666666663</v>
      </c>
      <c r="N97">
        <v>2</v>
      </c>
      <c r="O97">
        <f t="shared" si="4"/>
        <v>40.947546531302891</v>
      </c>
      <c r="P97">
        <f t="shared" si="5"/>
        <v>1.4094754653130288</v>
      </c>
    </row>
    <row r="98" spans="1:16" x14ac:dyDescent="0.25">
      <c r="A98" s="4">
        <v>43087</v>
      </c>
      <c r="B98" s="12">
        <v>0.90656845928766028</v>
      </c>
      <c r="C98" s="12">
        <v>3.393939393939394</v>
      </c>
      <c r="D98">
        <v>8</v>
      </c>
      <c r="E98" s="11">
        <v>0.33333333333333331</v>
      </c>
      <c r="F98">
        <v>2</v>
      </c>
      <c r="G98" s="11">
        <v>0.35416666666666669</v>
      </c>
      <c r="H98">
        <v>4</v>
      </c>
      <c r="I98" s="11">
        <v>0.5</v>
      </c>
      <c r="J98">
        <v>1</v>
      </c>
      <c r="K98" s="11">
        <v>0.625</v>
      </c>
      <c r="L98">
        <v>0</v>
      </c>
      <c r="M98" s="11">
        <v>0.79166666666666663</v>
      </c>
      <c r="N98">
        <v>1</v>
      </c>
      <c r="O98">
        <f t="shared" si="4"/>
        <v>274.37210165089965</v>
      </c>
      <c r="P98">
        <f t="shared" si="5"/>
        <v>3.7437210165089962</v>
      </c>
    </row>
    <row r="99" spans="1:16" x14ac:dyDescent="0.25">
      <c r="A99" s="4">
        <v>43140</v>
      </c>
      <c r="B99" s="12">
        <v>1.6893534273213417</v>
      </c>
      <c r="C99" s="12">
        <v>3.393939393939394</v>
      </c>
      <c r="D99">
        <v>8</v>
      </c>
      <c r="E99" s="11">
        <v>0.33333333333333331</v>
      </c>
      <c r="F99">
        <v>2</v>
      </c>
      <c r="G99" s="11">
        <v>0.35416666666666669</v>
      </c>
      <c r="H99">
        <v>4</v>
      </c>
      <c r="I99" s="11">
        <v>0.5</v>
      </c>
      <c r="J99">
        <v>1</v>
      </c>
      <c r="K99" s="11">
        <v>0.625</v>
      </c>
      <c r="L99">
        <v>0</v>
      </c>
      <c r="M99" s="11">
        <v>0.79166666666666663</v>
      </c>
      <c r="N99">
        <v>1</v>
      </c>
      <c r="O99">
        <f t="shared" si="4"/>
        <v>100.90167865707436</v>
      </c>
      <c r="P99">
        <f t="shared" si="5"/>
        <v>2.0090167865707436</v>
      </c>
    </row>
    <row r="100" spans="1:16" x14ac:dyDescent="0.25">
      <c r="A100" s="4">
        <v>43153</v>
      </c>
      <c r="B100" s="12">
        <v>0.43681569739361281</v>
      </c>
      <c r="C100" s="12">
        <v>2.5454545454545454</v>
      </c>
      <c r="D100">
        <v>6</v>
      </c>
      <c r="E100" s="11">
        <v>0.33333333333333331</v>
      </c>
      <c r="F100">
        <v>1</v>
      </c>
      <c r="G100" s="11">
        <v>0.35416666666666669</v>
      </c>
      <c r="H100">
        <v>3</v>
      </c>
      <c r="I100" s="11">
        <v>0.5</v>
      </c>
      <c r="J100">
        <v>0</v>
      </c>
      <c r="K100" s="11">
        <v>0.625</v>
      </c>
      <c r="L100">
        <v>0</v>
      </c>
      <c r="M100" s="11">
        <v>0.79166666666666663</v>
      </c>
      <c r="N100">
        <v>2</v>
      </c>
      <c r="O100">
        <f t="shared" si="4"/>
        <v>482.72964104603756</v>
      </c>
      <c r="P100">
        <f t="shared" si="5"/>
        <v>5.8272964104603755</v>
      </c>
    </row>
    <row r="101" spans="1:16" x14ac:dyDescent="0.25">
      <c r="A101" s="4">
        <v>43208</v>
      </c>
      <c r="B101" s="12">
        <v>2.32174688057041</v>
      </c>
      <c r="C101" s="12">
        <v>3.8181818181818188</v>
      </c>
      <c r="D101">
        <v>9</v>
      </c>
      <c r="E101" s="11">
        <v>0.33333333333333331</v>
      </c>
      <c r="F101">
        <v>2</v>
      </c>
      <c r="G101" s="11">
        <v>0.35416666666666669</v>
      </c>
      <c r="H101">
        <v>5</v>
      </c>
      <c r="I101" s="11">
        <v>0.5</v>
      </c>
      <c r="J101">
        <v>0</v>
      </c>
      <c r="K101" s="11">
        <v>0.625</v>
      </c>
      <c r="L101">
        <v>0</v>
      </c>
      <c r="M101" s="11">
        <v>0.79166666666666663</v>
      </c>
      <c r="N101">
        <v>2</v>
      </c>
      <c r="O101">
        <f t="shared" si="4"/>
        <v>64.45297504798468</v>
      </c>
      <c r="P101">
        <f t="shared" si="5"/>
        <v>1.6445297504798466</v>
      </c>
    </row>
    <row r="102" spans="1:16" x14ac:dyDescent="0.25">
      <c r="A102" s="4">
        <v>43232</v>
      </c>
      <c r="B102" s="12">
        <v>3.9973262032085564</v>
      </c>
      <c r="C102" s="12">
        <v>10.606060606060607</v>
      </c>
      <c r="D102">
        <v>25</v>
      </c>
      <c r="E102" s="11">
        <v>0.33333333333333331</v>
      </c>
      <c r="F102">
        <v>3</v>
      </c>
      <c r="G102" s="11">
        <v>0.35416666666666669</v>
      </c>
      <c r="H102">
        <v>10</v>
      </c>
      <c r="I102" s="11">
        <v>0.5</v>
      </c>
      <c r="J102">
        <v>0</v>
      </c>
      <c r="K102" s="11">
        <v>0.625</v>
      </c>
      <c r="L102">
        <v>7</v>
      </c>
      <c r="M102" s="11">
        <v>0.83333333333333337</v>
      </c>
      <c r="N102">
        <v>5</v>
      </c>
      <c r="O102">
        <f t="shared" si="4"/>
        <v>165.32887402452621</v>
      </c>
      <c r="P102">
        <f t="shared" si="5"/>
        <v>2.6532887402452623</v>
      </c>
    </row>
    <row r="103" spans="1:16" x14ac:dyDescent="0.25">
      <c r="A103" s="4">
        <v>43238</v>
      </c>
      <c r="B103" s="12">
        <v>3.3008452647921338</v>
      </c>
      <c r="C103" s="12">
        <v>19.515151515151516</v>
      </c>
      <c r="D103">
        <v>46</v>
      </c>
      <c r="E103" s="11">
        <v>0.33333333333333331</v>
      </c>
      <c r="F103">
        <v>6</v>
      </c>
      <c r="G103" s="11">
        <v>0.35416666666666669</v>
      </c>
      <c r="H103">
        <v>15</v>
      </c>
      <c r="I103" s="11">
        <v>0.5</v>
      </c>
      <c r="J103">
        <v>6</v>
      </c>
      <c r="K103" s="11">
        <v>0.625</v>
      </c>
      <c r="L103">
        <v>12</v>
      </c>
      <c r="M103" s="11">
        <v>0.83333333333333337</v>
      </c>
      <c r="N103">
        <v>7</v>
      </c>
      <c r="O103">
        <f t="shared" si="4"/>
        <v>491.21679296228552</v>
      </c>
      <c r="P103">
        <f t="shared" si="5"/>
        <v>5.9121679296228553</v>
      </c>
    </row>
    <row r="104" spans="1:16" x14ac:dyDescent="0.25">
      <c r="A104" s="4">
        <v>43269</v>
      </c>
      <c r="B104" s="12">
        <v>4.6772843524761685</v>
      </c>
      <c r="C104" s="12">
        <v>22.484848484848488</v>
      </c>
      <c r="D104">
        <v>53</v>
      </c>
      <c r="E104" s="11">
        <v>0.33333333333333331</v>
      </c>
      <c r="F104">
        <v>7</v>
      </c>
      <c r="G104" s="11">
        <v>0.35416666666666669</v>
      </c>
      <c r="H104">
        <v>15</v>
      </c>
      <c r="I104" s="11">
        <v>0.5</v>
      </c>
      <c r="J104">
        <v>7</v>
      </c>
      <c r="K104" s="11">
        <v>0.625</v>
      </c>
      <c r="L104">
        <v>12</v>
      </c>
      <c r="M104" s="11">
        <v>0.83333333333333337</v>
      </c>
      <c r="N104">
        <v>7</v>
      </c>
      <c r="O104">
        <f t="shared" si="4"/>
        <v>380.72442875842995</v>
      </c>
      <c r="P104">
        <f t="shared" si="5"/>
        <v>4.8072442875842993</v>
      </c>
    </row>
    <row r="105" spans="1:16" x14ac:dyDescent="0.25">
      <c r="A105" s="4">
        <v>43384</v>
      </c>
      <c r="B105" s="12">
        <v>1.4086687306501551</v>
      </c>
      <c r="C105" s="12">
        <v>11.878787878787879</v>
      </c>
      <c r="D105">
        <v>28</v>
      </c>
      <c r="E105" s="11">
        <v>0.33333333333333331</v>
      </c>
      <c r="F105">
        <v>5</v>
      </c>
      <c r="G105" s="11">
        <v>0.35416666666666669</v>
      </c>
      <c r="H105">
        <v>12</v>
      </c>
      <c r="I105" s="11">
        <v>0.5</v>
      </c>
      <c r="J105">
        <v>7</v>
      </c>
      <c r="K105" s="11">
        <v>0.625</v>
      </c>
      <c r="L105">
        <v>4</v>
      </c>
      <c r="M105" s="11">
        <v>0.83333333333333337</v>
      </c>
      <c r="N105">
        <v>0</v>
      </c>
      <c r="O105">
        <f t="shared" si="4"/>
        <v>743.26340326340312</v>
      </c>
      <c r="P105">
        <f t="shared" si="5"/>
        <v>8.4326340326340308</v>
      </c>
    </row>
    <row r="106" spans="1:16" x14ac:dyDescent="0.25">
      <c r="A106" s="4">
        <v>43479</v>
      </c>
      <c r="B106" s="12">
        <v>1.4815979867882982</v>
      </c>
      <c r="C106" s="12">
        <v>8.0606060606060623</v>
      </c>
      <c r="D106">
        <v>19</v>
      </c>
      <c r="E106" s="11">
        <v>0.41666666666666669</v>
      </c>
      <c r="F106">
        <v>4</v>
      </c>
      <c r="G106" s="11">
        <v>0.4375</v>
      </c>
      <c r="H106">
        <v>8</v>
      </c>
      <c r="I106" s="11">
        <v>0.5</v>
      </c>
      <c r="J106">
        <v>0</v>
      </c>
      <c r="K106" s="11">
        <v>0.58333333333333337</v>
      </c>
      <c r="L106">
        <v>3</v>
      </c>
      <c r="M106" s="11">
        <v>0.83333333333333337</v>
      </c>
      <c r="N106">
        <v>4</v>
      </c>
      <c r="O106">
        <f t="shared" si="4"/>
        <v>444.04812455767882</v>
      </c>
      <c r="P106">
        <f t="shared" si="5"/>
        <v>5.4404812455767884</v>
      </c>
    </row>
    <row r="107" spans="1:16" x14ac:dyDescent="0.25">
      <c r="A107" s="4">
        <v>43507</v>
      </c>
      <c r="B107" s="12">
        <v>1.6594251336898396</v>
      </c>
      <c r="C107" s="12">
        <v>5.9393939393939394</v>
      </c>
      <c r="D107">
        <v>14</v>
      </c>
      <c r="E107" s="11">
        <v>0.41666666666666669</v>
      </c>
      <c r="F107">
        <v>3</v>
      </c>
      <c r="G107" s="11">
        <v>0.4375</v>
      </c>
      <c r="H107">
        <v>7</v>
      </c>
      <c r="I107" s="11">
        <v>0.5</v>
      </c>
      <c r="J107">
        <v>0</v>
      </c>
      <c r="K107" s="11">
        <v>0.58333333333333337</v>
      </c>
      <c r="L107">
        <v>0</v>
      </c>
      <c r="M107" s="11">
        <v>0.83333333333333337</v>
      </c>
      <c r="N107">
        <v>4</v>
      </c>
      <c r="O107">
        <f t="shared" si="4"/>
        <v>257.91876468613634</v>
      </c>
      <c r="P107">
        <f t="shared" si="5"/>
        <v>3.5791876468613628</v>
      </c>
    </row>
    <row r="108" spans="1:16" x14ac:dyDescent="0.25">
      <c r="A108" s="4">
        <v>43523</v>
      </c>
      <c r="B108" s="12">
        <v>1.9251336898395723</v>
      </c>
      <c r="C108" s="12">
        <v>5.0909090909090908</v>
      </c>
      <c r="D108">
        <v>12</v>
      </c>
      <c r="E108" s="11">
        <v>0.41666666666666669</v>
      </c>
      <c r="F108">
        <v>3</v>
      </c>
      <c r="G108" s="11">
        <v>0.4375</v>
      </c>
      <c r="H108">
        <v>6</v>
      </c>
      <c r="I108" s="11">
        <v>0.5</v>
      </c>
      <c r="J108">
        <v>0</v>
      </c>
      <c r="K108" s="11">
        <v>0.58333333333333337</v>
      </c>
      <c r="L108">
        <v>0</v>
      </c>
      <c r="M108" s="11">
        <v>0.83333333333333337</v>
      </c>
      <c r="N108">
        <v>3</v>
      </c>
      <c r="O108">
        <f t="shared" si="4"/>
        <v>164.44444444444443</v>
      </c>
      <c r="P108">
        <f t="shared" si="5"/>
        <v>2.6444444444444444</v>
      </c>
    </row>
    <row r="109" spans="1:16" x14ac:dyDescent="0.25">
      <c r="A109" s="4">
        <v>43528</v>
      </c>
      <c r="B109" s="12">
        <v>2.655453301828131</v>
      </c>
      <c r="C109" s="12">
        <v>6.3636363636363642</v>
      </c>
      <c r="D109">
        <v>15</v>
      </c>
      <c r="E109" s="11">
        <v>0.41666666666666669</v>
      </c>
      <c r="F109">
        <v>3</v>
      </c>
      <c r="G109" s="11">
        <v>0.4375</v>
      </c>
      <c r="H109">
        <v>7</v>
      </c>
      <c r="I109" s="11">
        <v>0.5</v>
      </c>
      <c r="J109">
        <v>0</v>
      </c>
      <c r="K109" s="11">
        <v>0.58333333333333337</v>
      </c>
      <c r="L109">
        <v>2</v>
      </c>
      <c r="M109" s="11">
        <v>0.83333333333333337</v>
      </c>
      <c r="N109">
        <v>3</v>
      </c>
      <c r="O109">
        <f t="shared" si="4"/>
        <v>139.64406978105609</v>
      </c>
      <c r="P109">
        <f t="shared" si="5"/>
        <v>2.396440697810561</v>
      </c>
    </row>
    <row r="110" spans="1:16" x14ac:dyDescent="0.25">
      <c r="A110" s="4">
        <v>43571</v>
      </c>
      <c r="B110" s="12">
        <v>4.2587641117052879</v>
      </c>
      <c r="C110" s="12">
        <v>8.0606060606060623</v>
      </c>
      <c r="D110">
        <v>19</v>
      </c>
      <c r="E110" s="11">
        <v>0.41666666666666669</v>
      </c>
      <c r="F110">
        <v>3</v>
      </c>
      <c r="G110" s="11">
        <v>0.4375</v>
      </c>
      <c r="H110">
        <v>7</v>
      </c>
      <c r="I110" s="11">
        <v>0.5</v>
      </c>
      <c r="J110">
        <v>3</v>
      </c>
      <c r="K110" s="11">
        <v>0.58333333333333337</v>
      </c>
      <c r="L110">
        <v>2</v>
      </c>
      <c r="M110" s="11">
        <v>0.83333333333333337</v>
      </c>
      <c r="N110">
        <v>4</v>
      </c>
      <c r="O110">
        <f t="shared" si="4"/>
        <v>89.271014998256078</v>
      </c>
      <c r="P110">
        <f t="shared" si="5"/>
        <v>1.8927101499825607</v>
      </c>
    </row>
    <row r="111" spans="1:16" x14ac:dyDescent="0.25">
      <c r="A111" s="4">
        <v>43643</v>
      </c>
      <c r="B111" s="12">
        <v>6.2513504024199218</v>
      </c>
      <c r="C111" s="12">
        <v>10.606060606060607</v>
      </c>
      <c r="D111">
        <v>25</v>
      </c>
      <c r="E111" s="11">
        <v>0.35416666666666669</v>
      </c>
      <c r="F111">
        <v>4</v>
      </c>
      <c r="G111" s="11">
        <v>0.375</v>
      </c>
      <c r="H111">
        <v>9</v>
      </c>
      <c r="I111" s="11">
        <v>0.5</v>
      </c>
      <c r="J111">
        <v>3</v>
      </c>
      <c r="K111" s="11">
        <v>0.58333333333333337</v>
      </c>
      <c r="L111">
        <v>3</v>
      </c>
      <c r="M111" s="11">
        <v>0.83333333333333337</v>
      </c>
      <c r="N111">
        <v>6</v>
      </c>
      <c r="O111">
        <f t="shared" si="4"/>
        <v>69.660312145595938</v>
      </c>
      <c r="P111">
        <f t="shared" si="5"/>
        <v>1.6966031214559594</v>
      </c>
    </row>
    <row r="112" spans="1:16" x14ac:dyDescent="0.25">
      <c r="A112" s="4">
        <v>43775</v>
      </c>
      <c r="B112" s="12">
        <v>5.2422824501701504</v>
      </c>
      <c r="C112" s="12">
        <v>8.0606060606060623</v>
      </c>
      <c r="D112">
        <v>19</v>
      </c>
      <c r="E112" s="11">
        <v>0.35416666666666669</v>
      </c>
      <c r="F112">
        <v>3</v>
      </c>
      <c r="G112" s="11">
        <v>0.375</v>
      </c>
      <c r="H112">
        <v>8</v>
      </c>
      <c r="I112" s="11">
        <v>0.5</v>
      </c>
      <c r="J112">
        <v>3</v>
      </c>
      <c r="K112" s="11">
        <v>0.58333333333333337</v>
      </c>
      <c r="L112">
        <v>2</v>
      </c>
      <c r="M112" s="11">
        <v>0.83333333333333337</v>
      </c>
      <c r="N112">
        <v>3</v>
      </c>
      <c r="O112">
        <f t="shared" si="4"/>
        <v>53.761384229581843</v>
      </c>
      <c r="P112">
        <f t="shared" si="5"/>
        <v>1.5376138422958185</v>
      </c>
    </row>
    <row r="113" spans="1:16" x14ac:dyDescent="0.25">
      <c r="A113" s="4">
        <v>43797</v>
      </c>
      <c r="B113" s="12">
        <v>4.0272472625413807</v>
      </c>
      <c r="C113" s="12">
        <v>5.9393939393939394</v>
      </c>
      <c r="D113">
        <v>14</v>
      </c>
      <c r="E113" s="11">
        <v>0.35416666666666669</v>
      </c>
      <c r="F113">
        <v>3</v>
      </c>
      <c r="G113" s="11">
        <v>0.375</v>
      </c>
      <c r="H113">
        <v>7</v>
      </c>
      <c r="I113" s="11">
        <v>0.5</v>
      </c>
      <c r="J113">
        <v>2</v>
      </c>
      <c r="K113" s="11">
        <v>0.58333333333333337</v>
      </c>
      <c r="L113">
        <v>0</v>
      </c>
      <c r="M113" s="11">
        <v>0.83333333333333337</v>
      </c>
      <c r="N113">
        <v>2</v>
      </c>
      <c r="O113">
        <f t="shared" si="4"/>
        <v>47.480240278216868</v>
      </c>
      <c r="P113">
        <f t="shared" si="5"/>
        <v>1.4748024027821687</v>
      </c>
    </row>
    <row r="114" spans="1:16" x14ac:dyDescent="0.25">
      <c r="A114" s="4">
        <v>43818</v>
      </c>
      <c r="B114" s="12">
        <v>4.0582606248240936</v>
      </c>
      <c r="C114" s="12">
        <v>5.0909090909090908</v>
      </c>
      <c r="D114">
        <v>12</v>
      </c>
      <c r="E114" s="11">
        <v>0.35416666666666669</v>
      </c>
      <c r="F114">
        <v>2</v>
      </c>
      <c r="G114" s="11">
        <v>0.375</v>
      </c>
      <c r="H114">
        <v>6</v>
      </c>
      <c r="I114" s="11">
        <v>0.5</v>
      </c>
      <c r="J114">
        <v>2</v>
      </c>
      <c r="K114" s="11">
        <v>0.58333333333333337</v>
      </c>
      <c r="L114">
        <v>0</v>
      </c>
      <c r="M114" s="11">
        <v>0.83333333333333337</v>
      </c>
      <c r="N114">
        <v>2</v>
      </c>
      <c r="O114">
        <f t="shared" si="4"/>
        <v>25.445592620847453</v>
      </c>
      <c r="P114">
        <f t="shared" si="5"/>
        <v>1.2544559262084745</v>
      </c>
    </row>
    <row r="115" spans="1:16" x14ac:dyDescent="0.25">
      <c r="B115" s="12">
        <f>AVERAGE(B93:B114)</f>
        <v>3.105798062280539</v>
      </c>
      <c r="C115" s="12">
        <f>AVERAGE(C93:C114)</f>
        <v>8.002754820936639</v>
      </c>
      <c r="O115">
        <f>AVERAGE(O93:O114)</f>
        <v>209.62657522118198</v>
      </c>
      <c r="P115">
        <f>AVERAGE(P93:P114)</f>
        <v>3.0962657522118202</v>
      </c>
    </row>
    <row r="116" spans="1:16" x14ac:dyDescent="0.25">
      <c r="C116">
        <f>K89/C115</f>
        <v>0.46346815275870606</v>
      </c>
    </row>
  </sheetData>
  <mergeCells count="1">
    <mergeCell ref="E91:N91"/>
  </mergeCell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21"/>
  <sheetViews>
    <sheetView zoomScale="90" zoomScaleNormal="90" workbookViewId="0">
      <selection activeCell="C1" sqref="C1:Q1"/>
    </sheetView>
  </sheetViews>
  <sheetFormatPr baseColWidth="10" defaultRowHeight="15" x14ac:dyDescent="0.25"/>
  <cols>
    <col min="1" max="1" width="17.85546875" customWidth="1"/>
    <col min="3" max="3" width="14.5703125" customWidth="1"/>
    <col min="5" max="5" width="18.42578125" bestFit="1" customWidth="1"/>
  </cols>
  <sheetData>
    <row r="1" spans="1:19" ht="17.25" x14ac:dyDescent="0.25">
      <c r="B1" t="s">
        <v>54</v>
      </c>
      <c r="C1" t="s">
        <v>0</v>
      </c>
      <c r="D1" t="s">
        <v>1</v>
      </c>
      <c r="E1" s="19" t="s">
        <v>248</v>
      </c>
      <c r="F1" t="s">
        <v>60</v>
      </c>
      <c r="G1" t="s">
        <v>2</v>
      </c>
      <c r="H1" t="s">
        <v>3</v>
      </c>
      <c r="I1" t="s">
        <v>4</v>
      </c>
      <c r="J1" t="s">
        <v>6</v>
      </c>
      <c r="K1" t="s">
        <v>7</v>
      </c>
      <c r="L1" t="s">
        <v>8</v>
      </c>
      <c r="M1" t="s">
        <v>55</v>
      </c>
      <c r="N1" t="s">
        <v>9</v>
      </c>
      <c r="O1" t="s">
        <v>230</v>
      </c>
      <c r="P1" t="s">
        <v>225</v>
      </c>
      <c r="Q1" t="s">
        <v>58</v>
      </c>
      <c r="R1" t="s">
        <v>11</v>
      </c>
    </row>
    <row r="2" spans="1:19" ht="15.75" x14ac:dyDescent="0.25">
      <c r="A2" t="s">
        <v>34</v>
      </c>
      <c r="B2" t="s">
        <v>35</v>
      </c>
      <c r="C2" t="s">
        <v>67</v>
      </c>
      <c r="D2" t="s">
        <v>5</v>
      </c>
      <c r="E2" s="47">
        <v>3.7090219938403335</v>
      </c>
      <c r="F2" t="s">
        <v>226</v>
      </c>
      <c r="G2">
        <v>37.4</v>
      </c>
      <c r="H2" t="s">
        <v>12</v>
      </c>
      <c r="I2">
        <v>2</v>
      </c>
      <c r="J2">
        <v>38</v>
      </c>
      <c r="K2">
        <v>1412</v>
      </c>
      <c r="L2">
        <v>23</v>
      </c>
      <c r="M2" t="s">
        <v>57</v>
      </c>
      <c r="N2" t="s">
        <v>10</v>
      </c>
      <c r="O2" s="14">
        <f>952/G2</f>
        <v>25.454545454545457</v>
      </c>
      <c r="P2" s="14">
        <f>(R2-Q2)/365</f>
        <v>2.8383561643835615</v>
      </c>
      <c r="Q2" s="4">
        <v>42877</v>
      </c>
      <c r="R2" s="4">
        <v>43913</v>
      </c>
      <c r="S2" s="1"/>
    </row>
    <row r="3" spans="1:19" ht="15.75" x14ac:dyDescent="0.25">
      <c r="A3" t="s">
        <v>37</v>
      </c>
      <c r="B3" t="s">
        <v>41</v>
      </c>
      <c r="C3" t="s">
        <v>71</v>
      </c>
      <c r="D3" t="s">
        <v>14</v>
      </c>
      <c r="E3" s="47">
        <v>2.8166212250439511</v>
      </c>
      <c r="F3" t="s">
        <v>227</v>
      </c>
      <c r="G3">
        <v>72.459999999999994</v>
      </c>
      <c r="H3" t="s">
        <v>12</v>
      </c>
      <c r="I3">
        <v>3</v>
      </c>
      <c r="J3" s="25">
        <f>K3/G3</f>
        <v>40.919127794645327</v>
      </c>
      <c r="K3">
        <v>2965</v>
      </c>
      <c r="L3">
        <v>24</v>
      </c>
      <c r="M3" t="s">
        <v>57</v>
      </c>
      <c r="N3" t="s">
        <v>13</v>
      </c>
      <c r="O3" s="14">
        <f>1273.44/G3</f>
        <v>17.574385868065143</v>
      </c>
      <c r="P3" s="14">
        <f>(R3-Q3)/365</f>
        <v>4.3123287671232875</v>
      </c>
      <c r="Q3" s="4">
        <v>42285</v>
      </c>
      <c r="R3" s="4">
        <v>43859</v>
      </c>
      <c r="S3" s="1"/>
    </row>
    <row r="4" spans="1:19" x14ac:dyDescent="0.25">
      <c r="B4" t="s">
        <v>42</v>
      </c>
      <c r="E4" s="47">
        <v>4.0545836751215685</v>
      </c>
      <c r="F4" t="s">
        <v>117</v>
      </c>
      <c r="G4">
        <v>236.6</v>
      </c>
      <c r="H4" t="s">
        <v>56</v>
      </c>
      <c r="I4">
        <v>3</v>
      </c>
      <c r="J4" s="25">
        <f>K4/G4</f>
        <v>37.586644125105664</v>
      </c>
      <c r="K4">
        <v>8893</v>
      </c>
      <c r="L4">
        <v>22</v>
      </c>
      <c r="O4" s="14">
        <f>3898.86/G4</f>
        <v>16.478698224852071</v>
      </c>
      <c r="P4" s="14"/>
    </row>
    <row r="5" spans="1:19" x14ac:dyDescent="0.25">
      <c r="A5" t="s">
        <v>51</v>
      </c>
      <c r="B5" t="s">
        <v>83</v>
      </c>
      <c r="C5" t="s">
        <v>66</v>
      </c>
      <c r="D5" t="s">
        <v>63</v>
      </c>
      <c r="E5" s="46">
        <v>8.1999999999999993</v>
      </c>
      <c r="F5" t="s">
        <v>141</v>
      </c>
      <c r="G5">
        <v>285</v>
      </c>
      <c r="H5" t="s">
        <v>245</v>
      </c>
      <c r="I5">
        <v>8</v>
      </c>
      <c r="J5" s="25">
        <f>K5/G5</f>
        <v>43.473684210526315</v>
      </c>
      <c r="K5">
        <v>12390</v>
      </c>
      <c r="M5" t="s">
        <v>57</v>
      </c>
      <c r="N5" t="s">
        <v>62</v>
      </c>
      <c r="O5" s="14">
        <f>4996.6/G5</f>
        <v>17.531929824561406</v>
      </c>
      <c r="P5" s="14">
        <f>(R5-Q5)/365</f>
        <v>1.2438356164383562</v>
      </c>
      <c r="Q5" s="4">
        <v>43563</v>
      </c>
      <c r="R5" s="4">
        <v>44017</v>
      </c>
    </row>
    <row r="6" spans="1:19" x14ac:dyDescent="0.25">
      <c r="A6" t="s">
        <v>40</v>
      </c>
      <c r="B6" t="s">
        <v>43</v>
      </c>
      <c r="C6" t="s">
        <v>70</v>
      </c>
      <c r="D6" t="s">
        <v>74</v>
      </c>
      <c r="E6" s="47">
        <v>3.9133711467500367</v>
      </c>
      <c r="F6" t="s">
        <v>147</v>
      </c>
      <c r="G6">
        <v>7.81</v>
      </c>
      <c r="H6" t="s">
        <v>143</v>
      </c>
      <c r="I6">
        <v>1</v>
      </c>
      <c r="J6" s="25">
        <f>K6/G6</f>
        <v>41.613316261203586</v>
      </c>
      <c r="K6">
        <v>325</v>
      </c>
      <c r="L6">
        <v>9</v>
      </c>
      <c r="M6" t="s">
        <v>75</v>
      </c>
      <c r="N6" t="s">
        <v>68</v>
      </c>
      <c r="O6" s="14">
        <f>133.35/G6</f>
        <v>17.074263764404609</v>
      </c>
      <c r="P6" s="14">
        <f>(R6-Q6)/365</f>
        <v>3.2273972602739724</v>
      </c>
      <c r="Q6" s="4">
        <v>42723</v>
      </c>
      <c r="R6" s="4">
        <v>43901</v>
      </c>
    </row>
    <row r="7" spans="1:19" x14ac:dyDescent="0.25">
      <c r="B7" t="s">
        <v>44</v>
      </c>
      <c r="E7" s="45">
        <v>6.5495882980725826</v>
      </c>
      <c r="F7" t="s">
        <v>144</v>
      </c>
      <c r="G7">
        <v>3.37</v>
      </c>
      <c r="H7" t="s">
        <v>145</v>
      </c>
      <c r="I7">
        <v>1</v>
      </c>
      <c r="J7" s="25">
        <f t="shared" ref="J7:J17" si="0">K7/G7</f>
        <v>41.246290801186944</v>
      </c>
      <c r="K7">
        <v>139</v>
      </c>
      <c r="L7">
        <v>6</v>
      </c>
      <c r="O7" s="14">
        <f>70.14/G7</f>
        <v>20.813056379821958</v>
      </c>
      <c r="P7" s="14"/>
    </row>
    <row r="8" spans="1:19" x14ac:dyDescent="0.25">
      <c r="B8" t="s">
        <v>45</v>
      </c>
      <c r="E8" s="45">
        <v>4.2128461972533211</v>
      </c>
      <c r="F8" t="s">
        <v>146</v>
      </c>
      <c r="G8">
        <v>7.81</v>
      </c>
      <c r="H8" t="s">
        <v>143</v>
      </c>
      <c r="I8">
        <v>1</v>
      </c>
      <c r="J8" s="25">
        <f t="shared" si="0"/>
        <v>39.436619718309863</v>
      </c>
      <c r="K8">
        <v>308</v>
      </c>
      <c r="L8">
        <v>9</v>
      </c>
      <c r="O8" s="14">
        <f>159.18/G8</f>
        <v>20.38156209987196</v>
      </c>
      <c r="P8" s="14"/>
    </row>
    <row r="9" spans="1:19" x14ac:dyDescent="0.25">
      <c r="B9" t="s">
        <v>46</v>
      </c>
      <c r="E9" s="45">
        <v>5.3439278283942802</v>
      </c>
      <c r="F9" t="s">
        <v>147</v>
      </c>
      <c r="G9">
        <v>7.81</v>
      </c>
      <c r="H9" t="s">
        <v>145</v>
      </c>
      <c r="I9">
        <v>1</v>
      </c>
      <c r="J9" s="25">
        <f t="shared" si="0"/>
        <v>41.229193341869397</v>
      </c>
      <c r="K9">
        <v>322</v>
      </c>
      <c r="L9">
        <v>9</v>
      </c>
      <c r="O9" s="14">
        <f>133.35/G9</f>
        <v>17.074263764404609</v>
      </c>
      <c r="P9" s="14"/>
    </row>
    <row r="10" spans="1:19" x14ac:dyDescent="0.25">
      <c r="B10" t="s">
        <v>47</v>
      </c>
      <c r="E10" s="47">
        <v>3.9463550834521892</v>
      </c>
      <c r="F10" t="s">
        <v>149</v>
      </c>
      <c r="G10">
        <v>3.89</v>
      </c>
      <c r="H10" t="s">
        <v>148</v>
      </c>
      <c r="I10">
        <v>1</v>
      </c>
      <c r="J10" s="25">
        <f t="shared" si="0"/>
        <v>41.131105398457585</v>
      </c>
      <c r="K10">
        <v>160</v>
      </c>
      <c r="L10">
        <v>7</v>
      </c>
      <c r="O10" s="14">
        <f>69.72/G10</f>
        <v>17.92287917737789</v>
      </c>
      <c r="P10" s="14"/>
    </row>
    <row r="11" spans="1:19" x14ac:dyDescent="0.25">
      <c r="A11" t="s">
        <v>39</v>
      </c>
      <c r="B11" t="s">
        <v>50</v>
      </c>
      <c r="C11" t="s">
        <v>206</v>
      </c>
      <c r="D11" t="s">
        <v>59</v>
      </c>
      <c r="E11" s="47">
        <v>2.5623566931928563</v>
      </c>
      <c r="F11" t="s">
        <v>61</v>
      </c>
      <c r="G11">
        <v>45</v>
      </c>
      <c r="H11" t="s">
        <v>166</v>
      </c>
      <c r="I11">
        <v>4</v>
      </c>
      <c r="J11" s="25">
        <f t="shared" si="0"/>
        <v>40.022222222222226</v>
      </c>
      <c r="K11">
        <v>1801</v>
      </c>
      <c r="L11">
        <v>16</v>
      </c>
      <c r="M11" t="s">
        <v>75</v>
      </c>
      <c r="N11" t="s">
        <v>229</v>
      </c>
      <c r="O11" s="14">
        <f>685.44/G11</f>
        <v>15.232000000000001</v>
      </c>
      <c r="P11" s="14">
        <f>(R11-Q11)/365</f>
        <v>3.2876712328767121</v>
      </c>
      <c r="Q11" s="4">
        <v>42555</v>
      </c>
      <c r="R11" s="4">
        <v>43755</v>
      </c>
    </row>
    <row r="12" spans="1:19" x14ac:dyDescent="0.25">
      <c r="A12" t="s">
        <v>38</v>
      </c>
      <c r="B12" t="s">
        <v>93</v>
      </c>
      <c r="C12" t="s">
        <v>244</v>
      </c>
      <c r="D12" t="s">
        <v>77</v>
      </c>
      <c r="E12" s="45">
        <v>6.4882325017527451</v>
      </c>
      <c r="F12" t="s">
        <v>208</v>
      </c>
      <c r="G12">
        <v>12.32</v>
      </c>
      <c r="H12" t="s">
        <v>12</v>
      </c>
      <c r="I12">
        <v>2</v>
      </c>
      <c r="J12" s="25">
        <f t="shared" si="0"/>
        <v>40.746753246753244</v>
      </c>
      <c r="K12">
        <v>502</v>
      </c>
      <c r="L12">
        <v>10</v>
      </c>
      <c r="M12" t="s">
        <v>75</v>
      </c>
      <c r="N12" t="s">
        <v>76</v>
      </c>
      <c r="O12" s="14">
        <f>313.32/G12</f>
        <v>25.43181818181818</v>
      </c>
      <c r="P12" s="14">
        <f>(R12-Q12)/365</f>
        <v>4.1342465753424653</v>
      </c>
      <c r="Q12" s="4">
        <v>42356</v>
      </c>
      <c r="R12" s="4">
        <v>43865</v>
      </c>
    </row>
    <row r="13" spans="1:19" x14ac:dyDescent="0.25">
      <c r="B13" t="s">
        <v>94</v>
      </c>
      <c r="E13" s="46">
        <v>9.0574567339256031</v>
      </c>
      <c r="F13" t="s">
        <v>209</v>
      </c>
      <c r="G13">
        <v>15.31</v>
      </c>
      <c r="H13" t="s">
        <v>95</v>
      </c>
      <c r="I13">
        <v>1</v>
      </c>
      <c r="J13" s="25">
        <f t="shared" si="0"/>
        <v>44.350097975179622</v>
      </c>
      <c r="K13">
        <v>679</v>
      </c>
      <c r="L13">
        <v>11</v>
      </c>
      <c r="M13" t="s">
        <v>75</v>
      </c>
      <c r="O13" s="14">
        <f>343.56/G13</f>
        <v>22.440235140431088</v>
      </c>
    </row>
    <row r="14" spans="1:19" x14ac:dyDescent="0.25">
      <c r="A14" t="s">
        <v>65</v>
      </c>
      <c r="B14" t="s">
        <v>175</v>
      </c>
      <c r="C14" t="s">
        <v>243</v>
      </c>
      <c r="D14" t="s">
        <v>72</v>
      </c>
      <c r="E14" s="47">
        <v>4.0678734953054452</v>
      </c>
      <c r="F14" t="s">
        <v>183</v>
      </c>
      <c r="G14">
        <v>58.78</v>
      </c>
      <c r="H14" t="s">
        <v>12</v>
      </c>
      <c r="I14">
        <v>5</v>
      </c>
      <c r="J14" s="25">
        <f t="shared" si="0"/>
        <v>42.361347397073835</v>
      </c>
      <c r="K14">
        <v>2490</v>
      </c>
      <c r="L14">
        <v>18</v>
      </c>
      <c r="M14" t="s">
        <v>75</v>
      </c>
      <c r="N14" t="s">
        <v>73</v>
      </c>
      <c r="O14" s="14">
        <f>743.89/G14</f>
        <v>12.655495066349097</v>
      </c>
      <c r="P14" s="14">
        <f>(R14-Q14)/365</f>
        <v>1.0136986301369864</v>
      </c>
      <c r="Q14" s="4">
        <v>43542</v>
      </c>
      <c r="R14" s="4">
        <v>43912</v>
      </c>
    </row>
    <row r="15" spans="1:19" x14ac:dyDescent="0.25">
      <c r="B15" t="s">
        <v>176</v>
      </c>
      <c r="E15" s="46">
        <v>8.8009399290987727</v>
      </c>
      <c r="F15" t="s">
        <v>179</v>
      </c>
      <c r="G15">
        <v>16.62</v>
      </c>
      <c r="H15" t="s">
        <v>12</v>
      </c>
      <c r="I15">
        <v>1</v>
      </c>
      <c r="J15" s="25">
        <f t="shared" si="0"/>
        <v>42.53910950661853</v>
      </c>
      <c r="K15">
        <v>707</v>
      </c>
      <c r="L15">
        <v>12</v>
      </c>
      <c r="O15" s="14">
        <f>294/G15</f>
        <v>17.689530685920577</v>
      </c>
    </row>
    <row r="16" spans="1:19" x14ac:dyDescent="0.25">
      <c r="B16" t="s">
        <v>177</v>
      </c>
      <c r="E16" s="45">
        <v>6.6342618631775263</v>
      </c>
      <c r="F16" t="s">
        <v>180</v>
      </c>
      <c r="G16">
        <v>9.1300000000000008</v>
      </c>
      <c r="H16" t="s">
        <v>142</v>
      </c>
      <c r="I16">
        <v>1</v>
      </c>
      <c r="J16" s="25">
        <f t="shared" si="0"/>
        <v>45.56407447973713</v>
      </c>
      <c r="K16">
        <v>416</v>
      </c>
      <c r="L16">
        <v>10</v>
      </c>
      <c r="O16" s="14">
        <f>252/G16</f>
        <v>27.601314348302299</v>
      </c>
    </row>
    <row r="17" spans="2:15" x14ac:dyDescent="0.25">
      <c r="B17" t="s">
        <v>178</v>
      </c>
      <c r="E17" s="45">
        <v>5.1929159869929107</v>
      </c>
      <c r="F17" t="s">
        <v>182</v>
      </c>
      <c r="G17">
        <v>16.899999999999999</v>
      </c>
      <c r="H17" t="s">
        <v>12</v>
      </c>
      <c r="I17">
        <v>1</v>
      </c>
      <c r="J17" s="25">
        <f t="shared" si="0"/>
        <v>42.662721893491131</v>
      </c>
      <c r="K17">
        <v>721</v>
      </c>
      <c r="L17">
        <v>10</v>
      </c>
      <c r="O17" s="14">
        <f>359.66/G17</f>
        <v>21.281656804733732</v>
      </c>
    </row>
    <row r="19" spans="2:15" x14ac:dyDescent="0.25">
      <c r="E19" t="s">
        <v>181</v>
      </c>
    </row>
    <row r="20" spans="2:15" x14ac:dyDescent="0.25">
      <c r="E20" t="s">
        <v>167</v>
      </c>
    </row>
    <row r="21" spans="2:15" x14ac:dyDescent="0.25">
      <c r="E21" t="s">
        <v>246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62"/>
  <sheetViews>
    <sheetView tabSelected="1" zoomScale="90" zoomScaleNormal="90" workbookViewId="0">
      <selection activeCell="D1" sqref="A1:D1048576"/>
    </sheetView>
  </sheetViews>
  <sheetFormatPr baseColWidth="10" defaultRowHeight="15" x14ac:dyDescent="0.25"/>
  <cols>
    <col min="1" max="1" width="33.85546875" bestFit="1" customWidth="1"/>
    <col min="2" max="2" width="5.5703125" bestFit="1" customWidth="1"/>
    <col min="3" max="3" width="4.85546875" bestFit="1" customWidth="1"/>
    <col min="4" max="4" width="1.85546875" customWidth="1"/>
    <col min="5" max="5" width="31.85546875" bestFit="1" customWidth="1"/>
    <col min="6" max="6" width="6.7109375" bestFit="1" customWidth="1"/>
    <col min="7" max="7" width="4.5703125" bestFit="1" customWidth="1"/>
    <col min="8" max="8" width="1.85546875" customWidth="1"/>
    <col min="9" max="9" width="30.5703125" bestFit="1" customWidth="1"/>
    <col min="10" max="10" width="4.42578125" bestFit="1" customWidth="1"/>
    <col min="11" max="11" width="4.5703125" bestFit="1" customWidth="1"/>
    <col min="12" max="12" width="2.140625" customWidth="1"/>
    <col min="13" max="13" width="32.7109375" bestFit="1" customWidth="1"/>
    <col min="14" max="14" width="5.5703125" bestFit="1" customWidth="1"/>
    <col min="15" max="15" width="4.5703125" bestFit="1" customWidth="1"/>
    <col min="16" max="16" width="1.85546875" customWidth="1"/>
    <col min="17" max="17" width="30.5703125" bestFit="1" customWidth="1"/>
    <col min="18" max="18" width="4.42578125" bestFit="1" customWidth="1"/>
    <col min="19" max="19" width="4.5703125" bestFit="1" customWidth="1"/>
    <col min="20" max="20" width="1.7109375" customWidth="1"/>
    <col min="21" max="21" width="30.5703125" bestFit="1" customWidth="1"/>
    <col min="22" max="22" width="5.5703125" bestFit="1" customWidth="1"/>
    <col min="23" max="23" width="4.5703125" bestFit="1" customWidth="1"/>
    <col min="24" max="24" width="29" bestFit="1" customWidth="1"/>
    <col min="25" max="25" width="4" bestFit="1" customWidth="1"/>
    <col min="26" max="26" width="4.5703125" bestFit="1" customWidth="1"/>
    <col min="27" max="27" width="30.5703125" bestFit="1" customWidth="1"/>
    <col min="28" max="28" width="4" bestFit="1" customWidth="1"/>
    <col min="29" max="29" width="4.5703125" bestFit="1" customWidth="1"/>
    <col min="30" max="30" width="30.5703125" bestFit="1" customWidth="1"/>
    <col min="31" max="31" width="4" bestFit="1" customWidth="1"/>
    <col min="32" max="32" width="4.5703125" bestFit="1" customWidth="1"/>
  </cols>
  <sheetData>
    <row r="1" spans="1:26" x14ac:dyDescent="0.25">
      <c r="A1" t="s">
        <v>37</v>
      </c>
      <c r="E1" t="s">
        <v>51</v>
      </c>
      <c r="I1" t="s">
        <v>64</v>
      </c>
      <c r="M1" t="s">
        <v>39</v>
      </c>
      <c r="Q1" t="s">
        <v>38</v>
      </c>
      <c r="U1" t="s">
        <v>205</v>
      </c>
    </row>
    <row r="2" spans="1:26" x14ac:dyDescent="0.25">
      <c r="A2" t="s">
        <v>41</v>
      </c>
      <c r="B2" t="s">
        <v>238</v>
      </c>
      <c r="C2" t="s">
        <v>228</v>
      </c>
      <c r="E2" t="s">
        <v>83</v>
      </c>
      <c r="F2" t="s">
        <v>238</v>
      </c>
      <c r="G2" t="s">
        <v>228</v>
      </c>
      <c r="I2" t="s">
        <v>43</v>
      </c>
      <c r="J2" t="s">
        <v>238</v>
      </c>
      <c r="K2" t="s">
        <v>228</v>
      </c>
      <c r="M2" t="s">
        <v>50</v>
      </c>
      <c r="N2" t="s">
        <v>238</v>
      </c>
      <c r="O2" t="s">
        <v>228</v>
      </c>
      <c r="Q2" t="s">
        <v>93</v>
      </c>
      <c r="R2" t="s">
        <v>238</v>
      </c>
      <c r="S2" t="s">
        <v>228</v>
      </c>
      <c r="U2" t="s">
        <v>175</v>
      </c>
      <c r="V2" t="s">
        <v>238</v>
      </c>
      <c r="W2" t="s">
        <v>228</v>
      </c>
    </row>
    <row r="3" spans="1:26" x14ac:dyDescent="0.25">
      <c r="A3" s="23" t="s">
        <v>118</v>
      </c>
      <c r="B3">
        <v>225</v>
      </c>
      <c r="C3" s="14">
        <f>B3/B$27*100</f>
        <v>7.5885328836424959</v>
      </c>
      <c r="E3" s="23" t="s">
        <v>129</v>
      </c>
      <c r="F3">
        <v>2437</v>
      </c>
      <c r="G3" s="14">
        <f t="shared" ref="G3:G25" si="0">F3/F$26*100</f>
        <v>19.669087974172719</v>
      </c>
      <c r="H3" s="14"/>
      <c r="I3" s="23" t="s">
        <v>122</v>
      </c>
      <c r="J3">
        <v>61</v>
      </c>
      <c r="K3" s="14">
        <f>J3/J$12*100</f>
        <v>18.76923076923077</v>
      </c>
      <c r="M3" s="23" t="s">
        <v>186</v>
      </c>
      <c r="N3">
        <v>293</v>
      </c>
      <c r="O3" s="14">
        <f>N3/N$19*100</f>
        <v>16.268739589117157</v>
      </c>
      <c r="P3" s="14"/>
      <c r="Q3" s="24" t="s">
        <v>169</v>
      </c>
      <c r="R3" s="25">
        <v>121</v>
      </c>
      <c r="S3" s="14">
        <f>R3/R$13*100</f>
        <v>24.10358565737052</v>
      </c>
      <c r="U3" s="23" t="s">
        <v>116</v>
      </c>
      <c r="V3">
        <v>444</v>
      </c>
      <c r="W3" s="14">
        <f t="shared" ref="W3:W20" si="1">V3/V$21*100</f>
        <v>17.831325301204821</v>
      </c>
    </row>
    <row r="4" spans="1:26" x14ac:dyDescent="0.25">
      <c r="A4" s="23" t="s">
        <v>110</v>
      </c>
      <c r="B4">
        <v>211</v>
      </c>
      <c r="C4" s="14">
        <f t="shared" ref="C4:C26" si="2">B4/B$27*100</f>
        <v>7.116357504215852</v>
      </c>
      <c r="E4" s="23" t="s">
        <v>116</v>
      </c>
      <c r="F4">
        <v>2270</v>
      </c>
      <c r="G4" s="14">
        <f t="shared" si="0"/>
        <v>18.321226795803067</v>
      </c>
      <c r="H4" s="14"/>
      <c r="I4" s="23" t="s">
        <v>151</v>
      </c>
      <c r="J4">
        <v>48</v>
      </c>
      <c r="K4" s="14">
        <f t="shared" ref="K4:K11" si="3">J4/J$12*100</f>
        <v>14.76923076923077</v>
      </c>
      <c r="M4" s="23" t="s">
        <v>187</v>
      </c>
      <c r="N4">
        <v>218</v>
      </c>
      <c r="O4" s="14">
        <f t="shared" ref="O4:O18" si="4">N4/N$19*100</f>
        <v>12.104386451971127</v>
      </c>
      <c r="P4" s="14"/>
      <c r="Q4" s="24" t="s">
        <v>152</v>
      </c>
      <c r="R4" s="25">
        <v>92</v>
      </c>
      <c r="S4" s="14">
        <f t="shared" ref="S4:S12" si="5">R4/R$13*100</f>
        <v>18.326693227091635</v>
      </c>
      <c r="U4" s="23" t="s">
        <v>151</v>
      </c>
      <c r="V4">
        <v>297</v>
      </c>
      <c r="W4" s="14">
        <f t="shared" si="1"/>
        <v>11.927710843373495</v>
      </c>
    </row>
    <row r="5" spans="1:26" x14ac:dyDescent="0.25">
      <c r="A5" s="23" t="s">
        <v>105</v>
      </c>
      <c r="B5">
        <v>210</v>
      </c>
      <c r="C5" s="14">
        <f t="shared" si="2"/>
        <v>7.0826306913996637</v>
      </c>
      <c r="E5" s="23" t="s">
        <v>133</v>
      </c>
      <c r="F5">
        <v>1383</v>
      </c>
      <c r="G5" s="14">
        <f t="shared" si="0"/>
        <v>11.162227602905569</v>
      </c>
      <c r="H5" s="14"/>
      <c r="I5" s="23" t="s">
        <v>163</v>
      </c>
      <c r="J5">
        <v>46</v>
      </c>
      <c r="K5" s="14">
        <f t="shared" si="3"/>
        <v>14.153846153846153</v>
      </c>
      <c r="M5" s="23" t="s">
        <v>116</v>
      </c>
      <c r="N5">
        <v>180</v>
      </c>
      <c r="O5" s="14">
        <f t="shared" si="4"/>
        <v>9.994447529150472</v>
      </c>
      <c r="P5" s="14"/>
      <c r="Q5" s="24" t="s">
        <v>122</v>
      </c>
      <c r="R5" s="25">
        <v>86</v>
      </c>
      <c r="S5" s="14">
        <f t="shared" si="5"/>
        <v>17.131474103585656</v>
      </c>
      <c r="U5" s="23" t="s">
        <v>122</v>
      </c>
      <c r="V5">
        <v>246</v>
      </c>
      <c r="W5" s="14">
        <f t="shared" si="1"/>
        <v>9.8795180722891569</v>
      </c>
    </row>
    <row r="6" spans="1:26" x14ac:dyDescent="0.25">
      <c r="A6" s="23" t="s">
        <v>196</v>
      </c>
      <c r="B6">
        <v>187</v>
      </c>
      <c r="C6" s="14">
        <f t="shared" si="2"/>
        <v>6.3069139966273182</v>
      </c>
      <c r="E6" s="23" t="s">
        <v>127</v>
      </c>
      <c r="F6">
        <v>1239</v>
      </c>
      <c r="G6" s="14">
        <f t="shared" si="0"/>
        <v>10</v>
      </c>
      <c r="H6" s="14"/>
      <c r="I6" s="23" t="s">
        <v>202</v>
      </c>
      <c r="J6">
        <v>43</v>
      </c>
      <c r="K6" s="14">
        <f t="shared" si="3"/>
        <v>13.230769230769232</v>
      </c>
      <c r="M6" s="23" t="s">
        <v>150</v>
      </c>
      <c r="N6">
        <v>173</v>
      </c>
      <c r="O6" s="14">
        <f t="shared" si="4"/>
        <v>9.6057745696835095</v>
      </c>
      <c r="P6" s="14"/>
      <c r="Q6" s="24" t="s">
        <v>151</v>
      </c>
      <c r="R6" s="25">
        <v>50</v>
      </c>
      <c r="S6" s="14">
        <f t="shared" si="5"/>
        <v>9.9601593625498008</v>
      </c>
      <c r="U6" s="23" t="s">
        <v>202</v>
      </c>
      <c r="V6">
        <v>212</v>
      </c>
      <c r="W6" s="14">
        <f t="shared" si="1"/>
        <v>8.5140562248995977</v>
      </c>
    </row>
    <row r="7" spans="1:26" x14ac:dyDescent="0.25">
      <c r="A7" s="40" t="s">
        <v>115</v>
      </c>
      <c r="B7">
        <v>163</v>
      </c>
      <c r="C7" s="14">
        <f t="shared" si="2"/>
        <v>5.4974704890387862</v>
      </c>
      <c r="E7" s="23" t="s">
        <v>126</v>
      </c>
      <c r="F7">
        <v>982</v>
      </c>
      <c r="G7" s="14">
        <f t="shared" si="0"/>
        <v>7.9257465698143665</v>
      </c>
      <c r="H7" s="14"/>
      <c r="I7" s="23" t="s">
        <v>153</v>
      </c>
      <c r="J7">
        <v>34</v>
      </c>
      <c r="K7" s="14">
        <f t="shared" si="3"/>
        <v>10.461538461538462</v>
      </c>
      <c r="M7" s="23" t="s">
        <v>171</v>
      </c>
      <c r="N7">
        <v>144</v>
      </c>
      <c r="O7" s="14">
        <f t="shared" si="4"/>
        <v>7.9955580233203776</v>
      </c>
      <c r="P7" s="14"/>
      <c r="Q7" s="24" t="s">
        <v>153</v>
      </c>
      <c r="R7" s="25">
        <v>46</v>
      </c>
      <c r="S7" s="14">
        <f t="shared" si="5"/>
        <v>9.1633466135458175</v>
      </c>
      <c r="U7" s="23" t="s">
        <v>138</v>
      </c>
      <c r="V7">
        <v>187</v>
      </c>
      <c r="W7" s="14">
        <f t="shared" si="1"/>
        <v>7.5100401606425695</v>
      </c>
    </row>
    <row r="8" spans="1:26" x14ac:dyDescent="0.25">
      <c r="A8" s="23" t="s">
        <v>184</v>
      </c>
      <c r="B8">
        <v>156</v>
      </c>
      <c r="C8" s="14">
        <f t="shared" si="2"/>
        <v>5.2613827993254638</v>
      </c>
      <c r="E8" s="23" t="s">
        <v>124</v>
      </c>
      <c r="F8">
        <v>776</v>
      </c>
      <c r="G8" s="14">
        <f t="shared" si="0"/>
        <v>6.2631154156577882</v>
      </c>
      <c r="H8" s="14"/>
      <c r="I8" s="23" t="s">
        <v>160</v>
      </c>
      <c r="J8">
        <v>32</v>
      </c>
      <c r="K8" s="14">
        <f t="shared" si="3"/>
        <v>9.8461538461538467</v>
      </c>
      <c r="M8" s="23" t="s">
        <v>122</v>
      </c>
      <c r="N8">
        <v>115</v>
      </c>
      <c r="O8" s="14">
        <f t="shared" si="4"/>
        <v>6.3853414769572456</v>
      </c>
      <c r="P8" s="14"/>
      <c r="Q8" s="23" t="s">
        <v>155</v>
      </c>
      <c r="R8" s="25">
        <v>44</v>
      </c>
      <c r="S8" s="14">
        <f t="shared" si="5"/>
        <v>8.7649402390438258</v>
      </c>
      <c r="U8" s="23" t="s">
        <v>189</v>
      </c>
      <c r="V8">
        <v>170</v>
      </c>
      <c r="W8" s="14">
        <f t="shared" si="1"/>
        <v>6.8273092369477917</v>
      </c>
    </row>
    <row r="9" spans="1:26" x14ac:dyDescent="0.25">
      <c r="A9" s="23" t="s">
        <v>109</v>
      </c>
      <c r="B9">
        <v>154</v>
      </c>
      <c r="C9" s="14">
        <f t="shared" si="2"/>
        <v>5.1939291736930864</v>
      </c>
      <c r="E9" s="23" t="s">
        <v>138</v>
      </c>
      <c r="F9">
        <v>635</v>
      </c>
      <c r="G9" s="14">
        <f t="shared" si="0"/>
        <v>5.125100887812752</v>
      </c>
      <c r="H9" s="14"/>
      <c r="I9" s="23" t="s">
        <v>164</v>
      </c>
      <c r="J9">
        <v>30</v>
      </c>
      <c r="K9" s="14">
        <f t="shared" si="3"/>
        <v>9.2307692307692317</v>
      </c>
      <c r="M9" s="23" t="s">
        <v>174</v>
      </c>
      <c r="N9">
        <v>105</v>
      </c>
      <c r="O9" s="14">
        <f t="shared" si="4"/>
        <v>5.8300943920044412</v>
      </c>
      <c r="P9" s="14"/>
      <c r="Q9" s="23" t="s">
        <v>202</v>
      </c>
      <c r="R9" s="25">
        <v>34</v>
      </c>
      <c r="S9" s="14">
        <f t="shared" si="5"/>
        <v>6.7729083665338639</v>
      </c>
      <c r="U9" s="23" t="s">
        <v>127</v>
      </c>
      <c r="V9">
        <v>145</v>
      </c>
      <c r="W9" s="14">
        <f t="shared" si="1"/>
        <v>5.8232931726907635</v>
      </c>
    </row>
    <row r="10" spans="1:26" x14ac:dyDescent="0.25">
      <c r="A10" s="23" t="s">
        <v>99</v>
      </c>
      <c r="B10">
        <v>150</v>
      </c>
      <c r="C10" s="14">
        <f t="shared" si="2"/>
        <v>5.0590219224283306</v>
      </c>
      <c r="E10" s="23" t="s">
        <v>122</v>
      </c>
      <c r="F10">
        <v>525</v>
      </c>
      <c r="G10" s="14">
        <f t="shared" si="0"/>
        <v>4.2372881355932197</v>
      </c>
      <c r="H10" s="14"/>
      <c r="I10" s="23" t="s">
        <v>155</v>
      </c>
      <c r="J10">
        <v>18</v>
      </c>
      <c r="K10" s="14">
        <f t="shared" si="3"/>
        <v>5.5384615384615383</v>
      </c>
      <c r="M10" s="23" t="s">
        <v>152</v>
      </c>
      <c r="N10">
        <v>96</v>
      </c>
      <c r="O10" s="14">
        <f t="shared" si="4"/>
        <v>5.3303720155469181</v>
      </c>
      <c r="P10" s="14"/>
      <c r="Q10" s="24" t="s">
        <v>154</v>
      </c>
      <c r="R10" s="25">
        <v>16</v>
      </c>
      <c r="S10" s="14">
        <f t="shared" si="5"/>
        <v>3.1872509960159361</v>
      </c>
      <c r="U10" s="23" t="s">
        <v>193</v>
      </c>
      <c r="V10">
        <v>144</v>
      </c>
      <c r="W10" s="14">
        <f t="shared" si="1"/>
        <v>5.7831325301204819</v>
      </c>
    </row>
    <row r="11" spans="1:26" x14ac:dyDescent="0.25">
      <c r="A11" s="41" t="s">
        <v>239</v>
      </c>
      <c r="B11">
        <v>131</v>
      </c>
      <c r="C11" s="14">
        <f t="shared" si="2"/>
        <v>4.4182124789207418</v>
      </c>
      <c r="E11" s="23" t="s">
        <v>131</v>
      </c>
      <c r="F11">
        <v>251</v>
      </c>
      <c r="G11" s="14">
        <f t="shared" si="0"/>
        <v>2.0258272800645685</v>
      </c>
      <c r="H11" s="14"/>
      <c r="I11" s="23" t="s">
        <v>161</v>
      </c>
      <c r="J11">
        <v>13</v>
      </c>
      <c r="K11" s="14">
        <f t="shared" si="3"/>
        <v>4</v>
      </c>
      <c r="M11" s="23" t="s">
        <v>126</v>
      </c>
      <c r="N11">
        <v>95</v>
      </c>
      <c r="O11" s="14">
        <f t="shared" si="4"/>
        <v>5.2748473070516377</v>
      </c>
      <c r="P11" s="14"/>
      <c r="Q11" s="24" t="s">
        <v>211</v>
      </c>
      <c r="R11" s="25">
        <v>10</v>
      </c>
      <c r="S11" s="14">
        <f t="shared" si="5"/>
        <v>1.9920318725099602</v>
      </c>
      <c r="U11" s="23" t="s">
        <v>201</v>
      </c>
      <c r="V11">
        <v>111</v>
      </c>
      <c r="W11" s="14">
        <f t="shared" si="1"/>
        <v>4.4578313253012052</v>
      </c>
    </row>
    <row r="12" spans="1:26" x14ac:dyDescent="0.25">
      <c r="A12" s="40" t="s">
        <v>240</v>
      </c>
      <c r="B12">
        <v>131</v>
      </c>
      <c r="C12" s="14">
        <f t="shared" si="2"/>
        <v>4.4182124789207418</v>
      </c>
      <c r="E12" s="23" t="s">
        <v>121</v>
      </c>
      <c r="F12">
        <v>239</v>
      </c>
      <c r="G12" s="14">
        <f t="shared" si="0"/>
        <v>1.9289749798224374</v>
      </c>
      <c r="H12" s="14"/>
      <c r="I12" s="39" t="s">
        <v>237</v>
      </c>
      <c r="J12">
        <f>SUM(J3:J11)</f>
        <v>325</v>
      </c>
      <c r="K12" s="14"/>
      <c r="M12" s="23" t="s">
        <v>173</v>
      </c>
      <c r="N12">
        <v>76</v>
      </c>
      <c r="O12" s="14">
        <f t="shared" si="4"/>
        <v>4.2198778456413102</v>
      </c>
      <c r="P12" s="14"/>
      <c r="Q12" s="24" t="s">
        <v>119</v>
      </c>
      <c r="R12" s="25">
        <v>3</v>
      </c>
      <c r="S12" s="14">
        <f t="shared" si="5"/>
        <v>0.59760956175298807</v>
      </c>
      <c r="U12" s="23" t="s">
        <v>203</v>
      </c>
      <c r="V12">
        <v>85</v>
      </c>
      <c r="W12" s="14">
        <f t="shared" si="1"/>
        <v>3.4136546184738958</v>
      </c>
    </row>
    <row r="13" spans="1:26" x14ac:dyDescent="0.25">
      <c r="A13" s="23" t="s">
        <v>197</v>
      </c>
      <c r="B13">
        <v>120</v>
      </c>
      <c r="C13" s="14">
        <f t="shared" si="2"/>
        <v>4.0472175379426645</v>
      </c>
      <c r="E13" s="23" t="s">
        <v>136</v>
      </c>
      <c r="F13">
        <v>216</v>
      </c>
      <c r="G13" s="14">
        <f t="shared" si="0"/>
        <v>1.7433414043583535</v>
      </c>
      <c r="H13" s="14"/>
      <c r="L13" s="14"/>
      <c r="M13" s="23" t="s">
        <v>170</v>
      </c>
      <c r="N13">
        <v>73</v>
      </c>
      <c r="O13" s="14">
        <f t="shared" si="4"/>
        <v>4.0533037201554691</v>
      </c>
      <c r="P13" s="14"/>
      <c r="Q13" s="39" t="s">
        <v>237</v>
      </c>
      <c r="R13" s="25">
        <f>SUM(R3:R12)</f>
        <v>502</v>
      </c>
      <c r="S13" s="14"/>
      <c r="U13" s="23" t="s">
        <v>126</v>
      </c>
      <c r="V13">
        <v>77</v>
      </c>
      <c r="W13" s="14">
        <f t="shared" si="1"/>
        <v>3.0923694779116468</v>
      </c>
    </row>
    <row r="14" spans="1:26" x14ac:dyDescent="0.25">
      <c r="A14" s="23" t="s">
        <v>241</v>
      </c>
      <c r="B14">
        <v>117</v>
      </c>
      <c r="C14" s="14">
        <f t="shared" si="2"/>
        <v>3.9460370994940979</v>
      </c>
      <c r="E14" s="23" t="s">
        <v>125</v>
      </c>
      <c r="F14">
        <v>214</v>
      </c>
      <c r="G14" s="14">
        <f t="shared" si="0"/>
        <v>1.7271993543179982</v>
      </c>
      <c r="H14" s="14"/>
      <c r="I14" t="s">
        <v>44</v>
      </c>
      <c r="J14" t="s">
        <v>238</v>
      </c>
      <c r="K14" t="s">
        <v>228</v>
      </c>
      <c r="L14" s="14"/>
      <c r="M14" s="23" t="s">
        <v>154</v>
      </c>
      <c r="N14">
        <v>66</v>
      </c>
      <c r="O14" s="14">
        <f t="shared" si="4"/>
        <v>3.6646307606885067</v>
      </c>
      <c r="P14" s="14"/>
      <c r="U14" s="23" t="s">
        <v>194</v>
      </c>
      <c r="V14">
        <v>69</v>
      </c>
      <c r="W14" s="14">
        <f t="shared" si="1"/>
        <v>2.7710843373493974</v>
      </c>
    </row>
    <row r="15" spans="1:26" x14ac:dyDescent="0.25">
      <c r="A15" s="23" t="s">
        <v>201</v>
      </c>
      <c r="B15">
        <v>106</v>
      </c>
      <c r="C15" s="14">
        <f t="shared" si="2"/>
        <v>3.5750421585160201</v>
      </c>
      <c r="E15" s="23" t="s">
        <v>132</v>
      </c>
      <c r="F15">
        <v>209</v>
      </c>
      <c r="G15" s="14">
        <f t="shared" si="0"/>
        <v>1.6868442292171104</v>
      </c>
      <c r="H15" s="14"/>
      <c r="I15" s="23" t="s">
        <v>127</v>
      </c>
      <c r="J15">
        <v>32</v>
      </c>
      <c r="K15" s="14">
        <f t="shared" ref="K15:K20" si="6">J15/J$21*100</f>
        <v>23.021582733812952</v>
      </c>
      <c r="L15" s="14"/>
      <c r="M15" s="23" t="s">
        <v>168</v>
      </c>
      <c r="N15">
        <v>56</v>
      </c>
      <c r="O15" s="14">
        <f t="shared" si="4"/>
        <v>3.1093836757357023</v>
      </c>
      <c r="P15" s="14"/>
      <c r="Q15" t="s">
        <v>94</v>
      </c>
      <c r="R15" t="s">
        <v>238</v>
      </c>
      <c r="S15" t="s">
        <v>228</v>
      </c>
      <c r="T15" s="14"/>
      <c r="U15" s="23" t="s">
        <v>192</v>
      </c>
      <c r="V15">
        <v>66</v>
      </c>
      <c r="W15" s="14">
        <f t="shared" si="1"/>
        <v>2.6506024096385543</v>
      </c>
    </row>
    <row r="16" spans="1:26" x14ac:dyDescent="0.25">
      <c r="A16" s="23" t="s">
        <v>198</v>
      </c>
      <c r="B16">
        <v>103</v>
      </c>
      <c r="C16" s="14">
        <f t="shared" si="2"/>
        <v>3.473861720067454</v>
      </c>
      <c r="E16" s="23" t="s">
        <v>128</v>
      </c>
      <c r="F16">
        <v>208</v>
      </c>
      <c r="G16" s="14">
        <f t="shared" si="0"/>
        <v>1.678773204196933</v>
      </c>
      <c r="H16" s="14"/>
      <c r="I16" s="23" t="s">
        <v>165</v>
      </c>
      <c r="J16">
        <v>32</v>
      </c>
      <c r="K16" s="14">
        <f t="shared" si="6"/>
        <v>23.021582733812952</v>
      </c>
      <c r="L16" s="14"/>
      <c r="M16" s="23" t="s">
        <v>190</v>
      </c>
      <c r="N16">
        <v>48</v>
      </c>
      <c r="O16" s="14">
        <f t="shared" si="4"/>
        <v>2.665186007773459</v>
      </c>
      <c r="P16" s="14"/>
      <c r="Q16" s="24" t="s">
        <v>152</v>
      </c>
      <c r="R16" s="25">
        <v>168</v>
      </c>
      <c r="S16" s="14">
        <f t="shared" ref="S16:S26" si="7">R16/R$27*100</f>
        <v>24.742268041237114</v>
      </c>
      <c r="T16" s="14"/>
      <c r="U16" s="23" t="s">
        <v>188</v>
      </c>
      <c r="V16">
        <v>61</v>
      </c>
      <c r="W16" s="14">
        <f t="shared" si="1"/>
        <v>2.4497991967871484</v>
      </c>
      <c r="Z16" s="14"/>
    </row>
    <row r="17" spans="1:26" x14ac:dyDescent="0.25">
      <c r="A17" s="23" t="s">
        <v>106</v>
      </c>
      <c r="B17">
        <v>103</v>
      </c>
      <c r="C17" s="14">
        <f t="shared" si="2"/>
        <v>3.473861720067454</v>
      </c>
      <c r="E17" s="23" t="s">
        <v>139</v>
      </c>
      <c r="F17">
        <v>181</v>
      </c>
      <c r="G17" s="14">
        <f t="shared" si="0"/>
        <v>1.460855528652139</v>
      </c>
      <c r="H17" s="14"/>
      <c r="I17" s="23" t="s">
        <v>160</v>
      </c>
      <c r="J17">
        <v>21</v>
      </c>
      <c r="K17" s="14">
        <f t="shared" si="6"/>
        <v>15.107913669064748</v>
      </c>
      <c r="L17" s="14"/>
      <c r="M17" s="23" t="s">
        <v>158</v>
      </c>
      <c r="N17">
        <v>38</v>
      </c>
      <c r="O17" s="14">
        <f t="shared" si="4"/>
        <v>2.1099389228206551</v>
      </c>
      <c r="P17" s="14"/>
      <c r="Q17" s="24" t="s">
        <v>156</v>
      </c>
      <c r="R17" s="25">
        <v>137</v>
      </c>
      <c r="S17" s="14">
        <f t="shared" si="7"/>
        <v>20.176730486008836</v>
      </c>
      <c r="T17" s="14"/>
      <c r="U17" s="23" t="s">
        <v>124</v>
      </c>
      <c r="V17">
        <v>53</v>
      </c>
      <c r="W17" s="14">
        <f t="shared" si="1"/>
        <v>2.1285140562248994</v>
      </c>
      <c r="Z17" s="14"/>
    </row>
    <row r="18" spans="1:26" x14ac:dyDescent="0.25">
      <c r="A18" s="23" t="s">
        <v>101</v>
      </c>
      <c r="B18">
        <v>97</v>
      </c>
      <c r="C18" s="14">
        <f t="shared" si="2"/>
        <v>3.2715008431703203</v>
      </c>
      <c r="E18" s="23" t="s">
        <v>123</v>
      </c>
      <c r="F18">
        <v>155</v>
      </c>
      <c r="G18" s="14">
        <f t="shared" si="0"/>
        <v>1.2510088781275222</v>
      </c>
      <c r="H18" s="14"/>
      <c r="I18" s="23" t="s">
        <v>135</v>
      </c>
      <c r="J18">
        <v>21</v>
      </c>
      <c r="K18" s="14">
        <f t="shared" si="6"/>
        <v>15.107913669064748</v>
      </c>
      <c r="L18" s="14"/>
      <c r="M18" s="23" t="s">
        <v>172</v>
      </c>
      <c r="N18">
        <v>25</v>
      </c>
      <c r="O18" s="14">
        <f t="shared" si="4"/>
        <v>1.3881177123820099</v>
      </c>
      <c r="P18" s="14"/>
      <c r="Q18" s="24" t="s">
        <v>151</v>
      </c>
      <c r="R18" s="25">
        <v>111</v>
      </c>
      <c r="S18" s="14">
        <f t="shared" si="7"/>
        <v>16.347569955817377</v>
      </c>
      <c r="T18" s="14"/>
      <c r="U18" s="23" t="s">
        <v>185</v>
      </c>
      <c r="V18">
        <v>50</v>
      </c>
      <c r="W18" s="14">
        <f t="shared" si="1"/>
        <v>2.0080321285140563</v>
      </c>
      <c r="Z18" s="14"/>
    </row>
    <row r="19" spans="1:26" x14ac:dyDescent="0.25">
      <c r="A19" s="23" t="s">
        <v>199</v>
      </c>
      <c r="B19">
        <v>93</v>
      </c>
      <c r="C19" s="14">
        <f t="shared" si="2"/>
        <v>3.136593591905565</v>
      </c>
      <c r="E19" s="23" t="s">
        <v>135</v>
      </c>
      <c r="F19">
        <v>91</v>
      </c>
      <c r="G19" s="14">
        <f t="shared" si="0"/>
        <v>0.7344632768361582</v>
      </c>
      <c r="H19" s="14"/>
      <c r="I19" s="23" t="s">
        <v>159</v>
      </c>
      <c r="J19">
        <v>18</v>
      </c>
      <c r="K19" s="14">
        <f t="shared" si="6"/>
        <v>12.949640287769784</v>
      </c>
      <c r="L19" s="14"/>
      <c r="M19" s="39" t="s">
        <v>237</v>
      </c>
      <c r="N19">
        <f>SUM(N3:N18)</f>
        <v>1801</v>
      </c>
      <c r="O19" s="14"/>
      <c r="P19" s="14"/>
      <c r="Q19" s="24" t="s">
        <v>212</v>
      </c>
      <c r="R19" s="25">
        <v>68</v>
      </c>
      <c r="S19" s="14">
        <f t="shared" si="7"/>
        <v>10.014727540500736</v>
      </c>
      <c r="T19" s="14"/>
      <c r="U19" s="23" t="s">
        <v>191</v>
      </c>
      <c r="V19">
        <v>49</v>
      </c>
      <c r="W19" s="14">
        <f t="shared" si="1"/>
        <v>1.9678714859437749</v>
      </c>
      <c r="Z19" s="14"/>
    </row>
    <row r="20" spans="1:26" x14ac:dyDescent="0.25">
      <c r="A20" s="23" t="s">
        <v>108</v>
      </c>
      <c r="B20">
        <v>89</v>
      </c>
      <c r="C20" s="14">
        <f t="shared" si="2"/>
        <v>3.0016863406408096</v>
      </c>
      <c r="E20" s="23" t="s">
        <v>119</v>
      </c>
      <c r="F20">
        <v>78</v>
      </c>
      <c r="G20" s="14">
        <f t="shared" si="0"/>
        <v>0.6295399515738499</v>
      </c>
      <c r="H20" s="14"/>
      <c r="I20" s="23" t="s">
        <v>122</v>
      </c>
      <c r="J20">
        <v>15</v>
      </c>
      <c r="K20" s="14">
        <f t="shared" si="6"/>
        <v>10.791366906474821</v>
      </c>
      <c r="L20" s="14"/>
      <c r="Q20" s="24" t="s">
        <v>164</v>
      </c>
      <c r="R20" s="25">
        <v>43</v>
      </c>
      <c r="S20" s="14">
        <f t="shared" si="7"/>
        <v>6.3328424153166418</v>
      </c>
      <c r="T20" s="14"/>
      <c r="U20" s="23" t="s">
        <v>168</v>
      </c>
      <c r="V20">
        <v>24</v>
      </c>
      <c r="W20" s="14">
        <f t="shared" si="1"/>
        <v>0.96385542168674709</v>
      </c>
      <c r="Z20" s="14"/>
    </row>
    <row r="21" spans="1:26" x14ac:dyDescent="0.25">
      <c r="A21" s="23" t="s">
        <v>242</v>
      </c>
      <c r="B21">
        <v>87</v>
      </c>
      <c r="C21" s="14">
        <f t="shared" si="2"/>
        <v>2.9342327150084317</v>
      </c>
      <c r="E21" s="23" t="s">
        <v>137</v>
      </c>
      <c r="F21">
        <v>77</v>
      </c>
      <c r="G21" s="14">
        <f t="shared" si="0"/>
        <v>0.62146892655367236</v>
      </c>
      <c r="H21" s="14"/>
      <c r="I21" s="39" t="s">
        <v>237</v>
      </c>
      <c r="J21">
        <f>SUM(J15:J20)</f>
        <v>139</v>
      </c>
      <c r="K21" s="14"/>
      <c r="L21" s="14"/>
      <c r="Q21" s="24" t="s">
        <v>122</v>
      </c>
      <c r="R21" s="25">
        <v>36</v>
      </c>
      <c r="S21" s="14">
        <f t="shared" si="7"/>
        <v>5.3019145802650955</v>
      </c>
      <c r="T21" s="14"/>
      <c r="U21" s="39" t="s">
        <v>237</v>
      </c>
      <c r="V21">
        <f>SUM(V3:V20)</f>
        <v>2490</v>
      </c>
      <c r="W21" s="14"/>
    </row>
    <row r="22" spans="1:26" x14ac:dyDescent="0.25">
      <c r="A22" s="23" t="s">
        <v>194</v>
      </c>
      <c r="B22">
        <v>82</v>
      </c>
      <c r="C22" s="14">
        <f t="shared" si="2"/>
        <v>2.7655986509274872</v>
      </c>
      <c r="E22" s="23" t="s">
        <v>140</v>
      </c>
      <c r="F22">
        <v>65</v>
      </c>
      <c r="G22" s="14">
        <f t="shared" si="0"/>
        <v>0.5246166263115416</v>
      </c>
      <c r="H22" s="14"/>
      <c r="L22" s="14"/>
      <c r="Q22" s="24" t="s">
        <v>154</v>
      </c>
      <c r="R22" s="25">
        <v>33</v>
      </c>
      <c r="S22" s="14">
        <f t="shared" si="7"/>
        <v>4.8600883652430049</v>
      </c>
      <c r="T22" s="14"/>
    </row>
    <row r="23" spans="1:26" x14ac:dyDescent="0.25">
      <c r="A23" s="23" t="s">
        <v>102</v>
      </c>
      <c r="B23">
        <v>80</v>
      </c>
      <c r="C23" s="14">
        <f t="shared" si="2"/>
        <v>2.6981450252951094</v>
      </c>
      <c r="E23" s="23" t="s">
        <v>134</v>
      </c>
      <c r="F23">
        <v>54</v>
      </c>
      <c r="G23" s="14">
        <f t="shared" si="0"/>
        <v>0.43583535108958837</v>
      </c>
      <c r="H23" s="14"/>
      <c r="I23" t="s">
        <v>45</v>
      </c>
      <c r="J23" t="s">
        <v>238</v>
      </c>
      <c r="K23" t="s">
        <v>228</v>
      </c>
      <c r="L23" s="14"/>
      <c r="Q23" s="24" t="s">
        <v>119</v>
      </c>
      <c r="R23" s="25">
        <v>32</v>
      </c>
      <c r="S23" s="14">
        <f t="shared" si="7"/>
        <v>4.7128129602356408</v>
      </c>
      <c r="T23" s="14"/>
      <c r="U23" t="s">
        <v>176</v>
      </c>
      <c r="V23" t="s">
        <v>238</v>
      </c>
      <c r="W23" t="s">
        <v>228</v>
      </c>
    </row>
    <row r="24" spans="1:26" x14ac:dyDescent="0.25">
      <c r="A24" s="40" t="s">
        <v>200</v>
      </c>
      <c r="B24">
        <v>69</v>
      </c>
      <c r="C24" s="14">
        <f t="shared" si="2"/>
        <v>2.3271500843170321</v>
      </c>
      <c r="E24" s="23" t="s">
        <v>120</v>
      </c>
      <c r="F24">
        <v>53</v>
      </c>
      <c r="G24" s="14">
        <f t="shared" si="0"/>
        <v>0.42776432606941078</v>
      </c>
      <c r="H24" s="14"/>
      <c r="I24" s="23" t="s">
        <v>163</v>
      </c>
      <c r="J24">
        <v>53</v>
      </c>
      <c r="K24" s="14">
        <f t="shared" ref="K24:K32" si="8">J24/J$33*100</f>
        <v>17.20779220779221</v>
      </c>
      <c r="L24" s="14"/>
      <c r="Q24" s="24" t="s">
        <v>210</v>
      </c>
      <c r="R24" s="25">
        <v>29</v>
      </c>
      <c r="S24" s="14">
        <f t="shared" si="7"/>
        <v>4.2709867452135493</v>
      </c>
      <c r="T24" s="14"/>
      <c r="U24" s="23" t="s">
        <v>193</v>
      </c>
      <c r="V24">
        <v>101</v>
      </c>
      <c r="W24" s="14">
        <f t="shared" ref="W24:W35" si="9">V24/V$36*100</f>
        <v>14.285714285714285</v>
      </c>
    </row>
    <row r="25" spans="1:26" x14ac:dyDescent="0.25">
      <c r="A25" s="23" t="s">
        <v>195</v>
      </c>
      <c r="B25">
        <v>66</v>
      </c>
      <c r="C25" s="14">
        <f t="shared" si="2"/>
        <v>2.2259696458684655</v>
      </c>
      <c r="E25" s="23" t="s">
        <v>130</v>
      </c>
      <c r="F25">
        <v>52</v>
      </c>
      <c r="G25" s="14">
        <f t="shared" si="0"/>
        <v>0.41969330104923325</v>
      </c>
      <c r="H25" s="14"/>
      <c r="I25" s="23" t="s">
        <v>122</v>
      </c>
      <c r="J25">
        <v>49</v>
      </c>
      <c r="K25" s="14">
        <f t="shared" si="8"/>
        <v>15.909090909090908</v>
      </c>
      <c r="L25" s="14"/>
      <c r="Q25" s="23" t="s">
        <v>155</v>
      </c>
      <c r="R25" s="25">
        <v>19</v>
      </c>
      <c r="S25" s="14">
        <f t="shared" si="7"/>
        <v>2.7982326951399119</v>
      </c>
      <c r="T25" s="14"/>
      <c r="U25" s="23" t="s">
        <v>151</v>
      </c>
      <c r="V25">
        <v>97</v>
      </c>
      <c r="W25" s="14">
        <f t="shared" si="9"/>
        <v>13.719943422913719</v>
      </c>
    </row>
    <row r="26" spans="1:26" x14ac:dyDescent="0.25">
      <c r="A26" s="23" t="s">
        <v>107</v>
      </c>
      <c r="B26">
        <v>35</v>
      </c>
      <c r="C26" s="14">
        <f t="shared" si="2"/>
        <v>1.1804384485666104</v>
      </c>
      <c r="D26" s="14"/>
      <c r="E26" s="39" t="s">
        <v>237</v>
      </c>
      <c r="F26">
        <v>12390</v>
      </c>
      <c r="G26" s="14"/>
      <c r="H26" s="14"/>
      <c r="I26" s="23" t="s">
        <v>127</v>
      </c>
      <c r="J26">
        <v>47</v>
      </c>
      <c r="K26" s="14">
        <f t="shared" si="8"/>
        <v>15.259740259740258</v>
      </c>
      <c r="L26" s="14"/>
      <c r="Q26" s="23" t="s">
        <v>202</v>
      </c>
      <c r="R26" s="25">
        <v>3</v>
      </c>
      <c r="S26" s="14">
        <f t="shared" si="7"/>
        <v>0.4418262150220913</v>
      </c>
      <c r="T26" s="14"/>
      <c r="U26" s="23" t="s">
        <v>122</v>
      </c>
      <c r="V26">
        <v>92</v>
      </c>
      <c r="W26" s="14">
        <f t="shared" si="9"/>
        <v>13.012729844413013</v>
      </c>
    </row>
    <row r="27" spans="1:26" x14ac:dyDescent="0.25">
      <c r="A27" s="39" t="s">
        <v>237</v>
      </c>
      <c r="B27">
        <f>SUM(B3:B26)</f>
        <v>2965</v>
      </c>
      <c r="D27" s="14"/>
      <c r="I27" s="23" t="s">
        <v>164</v>
      </c>
      <c r="J27">
        <v>46</v>
      </c>
      <c r="K27" s="14">
        <f t="shared" si="8"/>
        <v>14.935064935064934</v>
      </c>
      <c r="Q27" s="39" t="s">
        <v>237</v>
      </c>
      <c r="R27" s="25">
        <f>SUM(R16:R26)</f>
        <v>679</v>
      </c>
      <c r="S27" s="14"/>
      <c r="U27" s="23" t="s">
        <v>127</v>
      </c>
      <c r="V27">
        <v>82</v>
      </c>
      <c r="W27" s="14">
        <f t="shared" si="9"/>
        <v>11.598302687411598</v>
      </c>
    </row>
    <row r="28" spans="1:26" x14ac:dyDescent="0.25">
      <c r="D28" s="14"/>
      <c r="I28" s="23" t="s">
        <v>156</v>
      </c>
      <c r="J28">
        <v>33</v>
      </c>
      <c r="K28" s="14">
        <f t="shared" si="8"/>
        <v>10.714285714285714</v>
      </c>
      <c r="U28" s="23" t="s">
        <v>138</v>
      </c>
      <c r="V28">
        <v>67</v>
      </c>
      <c r="W28" s="14">
        <f t="shared" si="9"/>
        <v>9.4766619519094757</v>
      </c>
    </row>
    <row r="29" spans="1:26" x14ac:dyDescent="0.25">
      <c r="A29" t="s">
        <v>42</v>
      </c>
      <c r="B29" t="s">
        <v>238</v>
      </c>
      <c r="C29" t="s">
        <v>228</v>
      </c>
      <c r="D29" s="14"/>
      <c r="I29" s="23" t="s">
        <v>161</v>
      </c>
      <c r="J29">
        <v>23</v>
      </c>
      <c r="K29" s="14">
        <f t="shared" si="8"/>
        <v>7.4675324675324672</v>
      </c>
      <c r="U29" s="23" t="s">
        <v>116</v>
      </c>
      <c r="V29">
        <v>66</v>
      </c>
      <c r="W29" s="14">
        <f t="shared" si="9"/>
        <v>9.3352192362093351</v>
      </c>
    </row>
    <row r="30" spans="1:26" x14ac:dyDescent="0.25">
      <c r="A30" s="23" t="s">
        <v>100</v>
      </c>
      <c r="B30">
        <v>1144</v>
      </c>
      <c r="C30" s="14">
        <f t="shared" ref="C30:C51" si="10">B30/B$52*100</f>
        <v>12.864050376700774</v>
      </c>
      <c r="D30" s="14"/>
      <c r="I30" s="23" t="s">
        <v>157</v>
      </c>
      <c r="J30">
        <v>23</v>
      </c>
      <c r="K30" s="14">
        <f t="shared" si="8"/>
        <v>7.4675324675324672</v>
      </c>
      <c r="U30" s="23" t="s">
        <v>126</v>
      </c>
      <c r="V30">
        <v>65</v>
      </c>
      <c r="W30" s="14">
        <f t="shared" si="9"/>
        <v>9.1937765205091928</v>
      </c>
    </row>
    <row r="31" spans="1:26" x14ac:dyDescent="0.25">
      <c r="A31" s="23" t="s">
        <v>114</v>
      </c>
      <c r="B31">
        <v>781</v>
      </c>
      <c r="C31" s="14">
        <f t="shared" si="10"/>
        <v>8.7821882379399536</v>
      </c>
      <c r="D31" s="14"/>
      <c r="I31" s="23" t="s">
        <v>154</v>
      </c>
      <c r="J31">
        <v>20</v>
      </c>
      <c r="K31" s="14">
        <f t="shared" si="8"/>
        <v>6.4935064935064926</v>
      </c>
      <c r="U31" s="23" t="s">
        <v>203</v>
      </c>
      <c r="V31">
        <v>54</v>
      </c>
      <c r="W31" s="14">
        <f t="shared" si="9"/>
        <v>7.6379066478076378</v>
      </c>
    </row>
    <row r="32" spans="1:26" x14ac:dyDescent="0.25">
      <c r="A32" s="23" t="s">
        <v>231</v>
      </c>
      <c r="B32">
        <v>564</v>
      </c>
      <c r="C32" s="14">
        <f t="shared" si="10"/>
        <v>6.3420667941077262</v>
      </c>
      <c r="D32" s="14"/>
      <c r="I32" s="23" t="s">
        <v>158</v>
      </c>
      <c r="J32">
        <v>14</v>
      </c>
      <c r="K32" s="14">
        <f t="shared" si="8"/>
        <v>4.5454545454545459</v>
      </c>
      <c r="U32" s="23" t="s">
        <v>191</v>
      </c>
      <c r="V32">
        <v>30</v>
      </c>
      <c r="W32" s="14">
        <f t="shared" si="9"/>
        <v>4.2432814710042432</v>
      </c>
    </row>
    <row r="33" spans="1:23" x14ac:dyDescent="0.25">
      <c r="A33" s="23" t="s">
        <v>232</v>
      </c>
      <c r="B33">
        <v>545</v>
      </c>
      <c r="C33" s="14">
        <f t="shared" si="10"/>
        <v>6.1284156077814007</v>
      </c>
      <c r="D33" s="14"/>
      <c r="I33" s="39" t="s">
        <v>237</v>
      </c>
      <c r="J33">
        <f>SUM(J24:J32)</f>
        <v>308</v>
      </c>
      <c r="K33" s="14"/>
      <c r="U33" s="23" t="s">
        <v>140</v>
      </c>
      <c r="V33">
        <v>28</v>
      </c>
      <c r="W33" s="14">
        <f t="shared" si="9"/>
        <v>3.9603960396039604</v>
      </c>
    </row>
    <row r="34" spans="1:23" x14ac:dyDescent="0.25">
      <c r="A34" s="23" t="s">
        <v>197</v>
      </c>
      <c r="B34">
        <v>545</v>
      </c>
      <c r="C34" s="14">
        <f t="shared" si="10"/>
        <v>6.1284156077814007</v>
      </c>
      <c r="D34" s="14"/>
      <c r="U34" s="23" t="s">
        <v>124</v>
      </c>
      <c r="V34">
        <v>15</v>
      </c>
      <c r="W34" s="14">
        <f t="shared" si="9"/>
        <v>2.1216407355021216</v>
      </c>
    </row>
    <row r="35" spans="1:23" x14ac:dyDescent="0.25">
      <c r="A35" s="23" t="s">
        <v>233</v>
      </c>
      <c r="B35">
        <v>505</v>
      </c>
      <c r="C35" s="14">
        <f t="shared" si="10"/>
        <v>5.6786236365680871</v>
      </c>
      <c r="D35" s="14"/>
      <c r="I35" t="s">
        <v>46</v>
      </c>
      <c r="J35" t="s">
        <v>238</v>
      </c>
      <c r="K35" t="s">
        <v>228</v>
      </c>
      <c r="U35" s="23" t="s">
        <v>189</v>
      </c>
      <c r="V35">
        <v>10</v>
      </c>
      <c r="W35" s="14">
        <f t="shared" si="9"/>
        <v>1.4144271570014144</v>
      </c>
    </row>
    <row r="36" spans="1:23" x14ac:dyDescent="0.25">
      <c r="A36" s="23" t="s">
        <v>195</v>
      </c>
      <c r="B36">
        <v>499</v>
      </c>
      <c r="C36" s="14">
        <f t="shared" si="10"/>
        <v>5.6111548408860905</v>
      </c>
      <c r="D36" s="14"/>
      <c r="I36" s="23" t="s">
        <v>122</v>
      </c>
      <c r="J36">
        <v>72</v>
      </c>
      <c r="K36" s="14">
        <f t="shared" ref="K36:K44" si="11">J36/J$45*100</f>
        <v>22.36024844720497</v>
      </c>
      <c r="U36" s="39" t="s">
        <v>237</v>
      </c>
      <c r="V36">
        <f>SUM(V24:V35)</f>
        <v>707</v>
      </c>
      <c r="W36" s="14"/>
    </row>
    <row r="37" spans="1:23" x14ac:dyDescent="0.25">
      <c r="A37" s="23" t="s">
        <v>116</v>
      </c>
      <c r="B37">
        <v>465</v>
      </c>
      <c r="C37" s="14">
        <f t="shared" si="10"/>
        <v>5.2288316653547735</v>
      </c>
      <c r="D37" s="14"/>
      <c r="I37" s="23" t="s">
        <v>127</v>
      </c>
      <c r="J37">
        <v>63</v>
      </c>
      <c r="K37" s="14">
        <f t="shared" si="11"/>
        <v>19.565217391304348</v>
      </c>
    </row>
    <row r="38" spans="1:23" x14ac:dyDescent="0.25">
      <c r="A38" s="23" t="s">
        <v>107</v>
      </c>
      <c r="B38">
        <v>416</v>
      </c>
      <c r="C38" s="14">
        <f t="shared" si="10"/>
        <v>4.6778365006184641</v>
      </c>
      <c r="D38" s="14"/>
      <c r="I38" s="23" t="s">
        <v>193</v>
      </c>
      <c r="J38">
        <v>43</v>
      </c>
      <c r="K38" s="14">
        <f t="shared" si="11"/>
        <v>13.354037267080745</v>
      </c>
      <c r="U38" t="s">
        <v>177</v>
      </c>
      <c r="V38" t="s">
        <v>238</v>
      </c>
      <c r="W38" t="s">
        <v>228</v>
      </c>
    </row>
    <row r="39" spans="1:23" x14ac:dyDescent="0.25">
      <c r="A39" s="23" t="s">
        <v>234</v>
      </c>
      <c r="B39">
        <v>391</v>
      </c>
      <c r="C39" s="14">
        <f t="shared" si="10"/>
        <v>4.3967165186101429</v>
      </c>
      <c r="D39" s="14"/>
      <c r="I39" s="23" t="s">
        <v>159</v>
      </c>
      <c r="J39">
        <v>43</v>
      </c>
      <c r="K39" s="14">
        <f t="shared" si="11"/>
        <v>13.354037267080745</v>
      </c>
      <c r="U39" s="23" t="s">
        <v>202</v>
      </c>
      <c r="V39">
        <v>81</v>
      </c>
      <c r="W39" s="14">
        <f t="shared" ref="W39:W48" si="12">V39/V$49*100</f>
        <v>19.471153846153847</v>
      </c>
    </row>
    <row r="40" spans="1:23" x14ac:dyDescent="0.25">
      <c r="A40" s="23" t="s">
        <v>194</v>
      </c>
      <c r="B40">
        <v>368</v>
      </c>
      <c r="C40" s="14">
        <f t="shared" si="10"/>
        <v>4.1380861351624869</v>
      </c>
      <c r="I40" s="23" t="s">
        <v>160</v>
      </c>
      <c r="J40">
        <v>33</v>
      </c>
      <c r="K40" s="14">
        <f t="shared" si="11"/>
        <v>10.248447204968944</v>
      </c>
      <c r="U40" s="23" t="s">
        <v>116</v>
      </c>
      <c r="V40">
        <v>66</v>
      </c>
      <c r="W40" s="14">
        <f t="shared" si="12"/>
        <v>15.865384615384615</v>
      </c>
    </row>
    <row r="41" spans="1:23" x14ac:dyDescent="0.25">
      <c r="A41" s="23" t="s">
        <v>235</v>
      </c>
      <c r="B41">
        <v>361</v>
      </c>
      <c r="C41" s="14">
        <f t="shared" si="10"/>
        <v>4.0593725402001573</v>
      </c>
      <c r="I41" s="23" t="s">
        <v>152</v>
      </c>
      <c r="J41">
        <v>32</v>
      </c>
      <c r="K41" s="14">
        <f t="shared" si="11"/>
        <v>9.9378881987577632</v>
      </c>
      <c r="U41" s="23" t="s">
        <v>151</v>
      </c>
      <c r="V41">
        <v>52</v>
      </c>
      <c r="W41" s="14">
        <f t="shared" si="12"/>
        <v>12.5</v>
      </c>
    </row>
    <row r="42" spans="1:23" x14ac:dyDescent="0.25">
      <c r="A42" s="23" t="s">
        <v>199</v>
      </c>
      <c r="B42">
        <v>314</v>
      </c>
      <c r="C42" s="14">
        <f t="shared" si="10"/>
        <v>3.5308669740245135</v>
      </c>
      <c r="I42" s="23" t="s">
        <v>204</v>
      </c>
      <c r="J42">
        <v>14</v>
      </c>
      <c r="K42" s="14">
        <f t="shared" si="11"/>
        <v>4.3478260869565215</v>
      </c>
      <c r="U42" s="23" t="s">
        <v>201</v>
      </c>
      <c r="V42">
        <v>52</v>
      </c>
      <c r="W42" s="14">
        <f t="shared" si="12"/>
        <v>12.5</v>
      </c>
    </row>
    <row r="43" spans="1:23" x14ac:dyDescent="0.25">
      <c r="A43" s="23" t="s">
        <v>242</v>
      </c>
      <c r="B43">
        <v>272</v>
      </c>
      <c r="C43" s="14">
        <f t="shared" si="10"/>
        <v>3.0585854042505343</v>
      </c>
      <c r="I43" s="23" t="s">
        <v>135</v>
      </c>
      <c r="J43">
        <v>11</v>
      </c>
      <c r="K43" s="14">
        <f t="shared" si="11"/>
        <v>3.4161490683229814</v>
      </c>
      <c r="U43" s="23" t="s">
        <v>189</v>
      </c>
      <c r="V43">
        <v>39</v>
      </c>
      <c r="W43" s="14">
        <f t="shared" si="12"/>
        <v>9.375</v>
      </c>
    </row>
    <row r="44" spans="1:23" x14ac:dyDescent="0.25">
      <c r="A44" s="23" t="s">
        <v>113</v>
      </c>
      <c r="B44">
        <v>272</v>
      </c>
      <c r="C44" s="14">
        <f t="shared" si="10"/>
        <v>3.0585854042505343</v>
      </c>
      <c r="I44" s="23" t="s">
        <v>162</v>
      </c>
      <c r="J44">
        <v>11</v>
      </c>
      <c r="K44" s="14">
        <f t="shared" si="11"/>
        <v>3.4161490683229814</v>
      </c>
      <c r="U44" s="23" t="s">
        <v>188</v>
      </c>
      <c r="V44">
        <v>38</v>
      </c>
      <c r="W44" s="14">
        <f t="shared" si="12"/>
        <v>9.1346153846153832</v>
      </c>
    </row>
    <row r="45" spans="1:23" x14ac:dyDescent="0.25">
      <c r="A45" s="23" t="s">
        <v>115</v>
      </c>
      <c r="B45">
        <v>240</v>
      </c>
      <c r="C45" s="14">
        <f t="shared" si="10"/>
        <v>2.6987518272798829</v>
      </c>
      <c r="I45" s="39" t="s">
        <v>237</v>
      </c>
      <c r="J45">
        <f>SUM(J36:J44)</f>
        <v>322</v>
      </c>
      <c r="K45" s="14"/>
      <c r="U45" s="23" t="s">
        <v>168</v>
      </c>
      <c r="V45">
        <v>27</v>
      </c>
      <c r="W45" s="14">
        <f t="shared" si="12"/>
        <v>6.4903846153846159</v>
      </c>
    </row>
    <row r="46" spans="1:23" x14ac:dyDescent="0.25">
      <c r="A46" s="23" t="s">
        <v>112</v>
      </c>
      <c r="B46">
        <v>235</v>
      </c>
      <c r="C46" s="14">
        <f t="shared" si="10"/>
        <v>2.6425278308782185</v>
      </c>
      <c r="U46" s="23" t="s">
        <v>122</v>
      </c>
      <c r="V46">
        <v>25</v>
      </c>
      <c r="W46" s="14">
        <f t="shared" si="12"/>
        <v>6.009615384615385</v>
      </c>
    </row>
    <row r="47" spans="1:23" x14ac:dyDescent="0.25">
      <c r="A47" s="23" t="s">
        <v>236</v>
      </c>
      <c r="B47">
        <v>234</v>
      </c>
      <c r="C47" s="14">
        <f t="shared" si="10"/>
        <v>2.6312830315978859</v>
      </c>
      <c r="I47" t="s">
        <v>47</v>
      </c>
      <c r="J47" t="s">
        <v>238</v>
      </c>
      <c r="K47" t="s">
        <v>228</v>
      </c>
      <c r="U47" s="23" t="s">
        <v>194</v>
      </c>
      <c r="V47">
        <v>23</v>
      </c>
      <c r="W47" s="14">
        <f t="shared" si="12"/>
        <v>5.5288461538461533</v>
      </c>
    </row>
    <row r="48" spans="1:23" x14ac:dyDescent="0.25">
      <c r="A48" s="23" t="s">
        <v>104</v>
      </c>
      <c r="B48">
        <v>211</v>
      </c>
      <c r="C48" s="14">
        <f t="shared" si="10"/>
        <v>2.3726526481502304</v>
      </c>
      <c r="I48" s="23" t="s">
        <v>202</v>
      </c>
      <c r="J48">
        <v>29</v>
      </c>
      <c r="K48" s="14">
        <f t="shared" ref="K48:K54" si="13">J48/J$55*100</f>
        <v>18.125</v>
      </c>
      <c r="U48" s="23" t="s">
        <v>185</v>
      </c>
      <c r="V48">
        <v>13</v>
      </c>
      <c r="W48" s="14">
        <f t="shared" si="12"/>
        <v>3.125</v>
      </c>
    </row>
    <row r="49" spans="1:23" x14ac:dyDescent="0.25">
      <c r="A49" s="23" t="s">
        <v>111</v>
      </c>
      <c r="B49">
        <v>188</v>
      </c>
      <c r="C49" s="14">
        <f t="shared" si="10"/>
        <v>2.1140222647025748</v>
      </c>
      <c r="I49" s="23" t="s">
        <v>151</v>
      </c>
      <c r="J49">
        <v>28</v>
      </c>
      <c r="K49" s="14">
        <f t="shared" si="13"/>
        <v>17.5</v>
      </c>
      <c r="U49" s="39" t="s">
        <v>237</v>
      </c>
      <c r="V49">
        <f>SUM(V39:V48)</f>
        <v>416</v>
      </c>
    </row>
    <row r="50" spans="1:23" x14ac:dyDescent="0.25">
      <c r="A50" s="23" t="s">
        <v>103</v>
      </c>
      <c r="B50">
        <v>179</v>
      </c>
      <c r="C50" s="14">
        <f t="shared" si="10"/>
        <v>2.0128190711795795</v>
      </c>
      <c r="I50" s="23" t="s">
        <v>204</v>
      </c>
      <c r="J50">
        <v>23</v>
      </c>
      <c r="K50" s="14">
        <f t="shared" si="13"/>
        <v>14.374999999999998</v>
      </c>
    </row>
    <row r="51" spans="1:23" x14ac:dyDescent="0.25">
      <c r="A51" s="23" t="s">
        <v>198</v>
      </c>
      <c r="B51">
        <v>164</v>
      </c>
      <c r="C51" s="14">
        <f t="shared" si="10"/>
        <v>1.8441470819745867</v>
      </c>
      <c r="I51" s="23" t="s">
        <v>192</v>
      </c>
      <c r="J51">
        <v>23</v>
      </c>
      <c r="K51" s="14">
        <f t="shared" si="13"/>
        <v>14.374999999999998</v>
      </c>
      <c r="U51" t="s">
        <v>178</v>
      </c>
      <c r="V51" t="s">
        <v>238</v>
      </c>
      <c r="W51" t="s">
        <v>228</v>
      </c>
    </row>
    <row r="52" spans="1:23" x14ac:dyDescent="0.25">
      <c r="A52" s="39" t="s">
        <v>237</v>
      </c>
      <c r="B52">
        <f>SUM(B30:B51)</f>
        <v>8893</v>
      </c>
      <c r="C52" s="14"/>
      <c r="I52" s="23" t="s">
        <v>122</v>
      </c>
      <c r="J52">
        <v>20</v>
      </c>
      <c r="K52" s="14">
        <f t="shared" si="13"/>
        <v>12.5</v>
      </c>
      <c r="U52" s="23" t="s">
        <v>116</v>
      </c>
      <c r="V52">
        <v>130</v>
      </c>
      <c r="W52" s="14">
        <f t="shared" ref="W52:W61" si="14">V52/V$62*100</f>
        <v>18.030513176144243</v>
      </c>
    </row>
    <row r="53" spans="1:23" x14ac:dyDescent="0.25">
      <c r="I53" s="23" t="s">
        <v>160</v>
      </c>
      <c r="J53">
        <v>20</v>
      </c>
      <c r="K53" s="14">
        <f t="shared" si="13"/>
        <v>12.5</v>
      </c>
      <c r="U53" s="23" t="s">
        <v>201</v>
      </c>
      <c r="V53">
        <v>106</v>
      </c>
      <c r="W53" s="14">
        <f t="shared" si="14"/>
        <v>14.701803051317613</v>
      </c>
    </row>
    <row r="54" spans="1:23" x14ac:dyDescent="0.25">
      <c r="I54" s="23" t="s">
        <v>127</v>
      </c>
      <c r="J54">
        <v>17</v>
      </c>
      <c r="K54" s="14">
        <f t="shared" si="13"/>
        <v>10.625</v>
      </c>
      <c r="U54" s="23" t="s">
        <v>122</v>
      </c>
      <c r="V54">
        <v>96</v>
      </c>
      <c r="W54" s="14">
        <f t="shared" si="14"/>
        <v>13.314840499306518</v>
      </c>
    </row>
    <row r="55" spans="1:23" x14ac:dyDescent="0.25">
      <c r="I55" s="39" t="s">
        <v>237</v>
      </c>
      <c r="J55">
        <f>SUM(J48:J54)</f>
        <v>160</v>
      </c>
      <c r="U55" s="23" t="s">
        <v>194</v>
      </c>
      <c r="V55">
        <v>89</v>
      </c>
      <c r="W55" s="14">
        <f t="shared" si="14"/>
        <v>12.343966712898752</v>
      </c>
    </row>
    <row r="56" spans="1:23" x14ac:dyDescent="0.25">
      <c r="U56" s="23" t="s">
        <v>151</v>
      </c>
      <c r="V56">
        <v>70</v>
      </c>
      <c r="W56" s="14">
        <f t="shared" si="14"/>
        <v>9.7087378640776691</v>
      </c>
    </row>
    <row r="57" spans="1:23" x14ac:dyDescent="0.25">
      <c r="U57" s="23" t="s">
        <v>188</v>
      </c>
      <c r="V57">
        <v>63</v>
      </c>
      <c r="W57" s="14">
        <f t="shared" si="14"/>
        <v>8.7378640776699026</v>
      </c>
    </row>
    <row r="58" spans="1:23" x14ac:dyDescent="0.25">
      <c r="U58" s="23" t="s">
        <v>202</v>
      </c>
      <c r="V58">
        <v>60</v>
      </c>
      <c r="W58" s="14">
        <f t="shared" si="14"/>
        <v>8.3217753120665741</v>
      </c>
    </row>
    <row r="59" spans="1:23" x14ac:dyDescent="0.25">
      <c r="U59" s="23" t="s">
        <v>189</v>
      </c>
      <c r="V59">
        <v>47</v>
      </c>
      <c r="W59" s="14">
        <f t="shared" si="14"/>
        <v>6.5187239944521496</v>
      </c>
    </row>
    <row r="60" spans="1:23" x14ac:dyDescent="0.25">
      <c r="U60" s="23" t="s">
        <v>168</v>
      </c>
      <c r="V60">
        <v>33</v>
      </c>
      <c r="W60" s="14">
        <f t="shared" si="14"/>
        <v>4.5769764216366156</v>
      </c>
    </row>
    <row r="61" spans="1:23" x14ac:dyDescent="0.25">
      <c r="U61" s="23" t="s">
        <v>192</v>
      </c>
      <c r="V61">
        <v>27</v>
      </c>
      <c r="W61" s="14">
        <f t="shared" si="14"/>
        <v>3.7447988904299581</v>
      </c>
    </row>
    <row r="62" spans="1:23" x14ac:dyDescent="0.25">
      <c r="U62" s="39" t="s">
        <v>237</v>
      </c>
      <c r="V62">
        <f>SUM(V52:V61)</f>
        <v>721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91"/>
  <sheetViews>
    <sheetView topLeftCell="G1" workbookViewId="0">
      <selection activeCell="L34" sqref="L34"/>
    </sheetView>
  </sheetViews>
  <sheetFormatPr baseColWidth="10" defaultColWidth="9.140625" defaultRowHeight="15" x14ac:dyDescent="0.25"/>
  <cols>
    <col min="6" max="6" width="9.42578125" bestFit="1" customWidth="1"/>
    <col min="8" max="8" width="10.7109375" bestFit="1" customWidth="1"/>
    <col min="11" max="11" width="10.7109375" bestFit="1" customWidth="1"/>
  </cols>
  <sheetData>
    <row r="1" spans="1:19" x14ac:dyDescent="0.25">
      <c r="A1">
        <v>2018</v>
      </c>
      <c r="B1">
        <f>K68</f>
        <v>2.8768370016930889</v>
      </c>
      <c r="C1">
        <f>K71</f>
        <v>4.5780149828767112</v>
      </c>
      <c r="D1">
        <f>K74</f>
        <v>3.9425713654440999</v>
      </c>
      <c r="E1">
        <f>K61</f>
        <v>1.6388022790641283</v>
      </c>
    </row>
    <row r="2" spans="1:19" x14ac:dyDescent="0.25">
      <c r="A2">
        <v>2019</v>
      </c>
      <c r="B2">
        <f>K83</f>
        <v>3.6206829078455787</v>
      </c>
      <c r="C2">
        <f>K86</f>
        <v>4.7347992251279916</v>
      </c>
      <c r="D2">
        <f>K89</f>
        <v>3.8649599815299367</v>
      </c>
      <c r="E2">
        <f>K79</f>
        <v>2.0793672166874217</v>
      </c>
    </row>
    <row r="3" spans="1:19" x14ac:dyDescent="0.25">
      <c r="A3" t="s">
        <v>28</v>
      </c>
      <c r="B3" t="s">
        <v>29</v>
      </c>
      <c r="C3" t="s">
        <v>30</v>
      </c>
      <c r="D3" t="s">
        <v>31</v>
      </c>
      <c r="E3" t="s">
        <v>32</v>
      </c>
      <c r="F3" t="s">
        <v>33</v>
      </c>
      <c r="H3" t="s">
        <v>15</v>
      </c>
      <c r="I3" t="s">
        <v>41</v>
      </c>
      <c r="J3" t="s">
        <v>85</v>
      </c>
      <c r="K3" t="s">
        <v>86</v>
      </c>
      <c r="L3" t="s">
        <v>42</v>
      </c>
      <c r="M3" t="s">
        <v>85</v>
      </c>
      <c r="N3" t="s">
        <v>86</v>
      </c>
      <c r="O3" t="s">
        <v>33</v>
      </c>
      <c r="P3" t="s">
        <v>85</v>
      </c>
      <c r="Q3" t="s">
        <v>86</v>
      </c>
      <c r="R3" t="s">
        <v>278</v>
      </c>
    </row>
    <row r="4" spans="1:19" x14ac:dyDescent="0.25">
      <c r="A4" t="s">
        <v>27</v>
      </c>
      <c r="B4" s="12">
        <f>AVERAGE(B1:B1)</f>
        <v>2.8768370016930889</v>
      </c>
      <c r="C4" s="12">
        <f>AVERAGE(C1:C1)</f>
        <v>4.5780149828767112</v>
      </c>
      <c r="D4" s="12">
        <f>AVERAGE(D1:D1)</f>
        <v>3.9425713654440999</v>
      </c>
      <c r="E4" s="12">
        <f>AVERAGE(E1:E1)</f>
        <v>1.6388022790641283</v>
      </c>
      <c r="F4" s="12">
        <f>K91</f>
        <v>2.8166212250439511</v>
      </c>
      <c r="H4" s="4">
        <v>42285</v>
      </c>
      <c r="I4">
        <v>2.3259178082191787</v>
      </c>
      <c r="L4">
        <v>1.9064943741209563</v>
      </c>
      <c r="O4">
        <v>2.0052618279569892</v>
      </c>
      <c r="R4">
        <v>1183</v>
      </c>
      <c r="S4" t="e">
        <f>R4/#REF!</f>
        <v>#REF!</v>
      </c>
    </row>
    <row r="5" spans="1:19" x14ac:dyDescent="0.25">
      <c r="H5" s="4">
        <v>42335</v>
      </c>
      <c r="I5">
        <v>1.1629589041095894</v>
      </c>
      <c r="J5">
        <f>I4*($H5-$H4)</f>
        <v>116.29589041095893</v>
      </c>
      <c r="L5">
        <v>1.2393248945147681</v>
      </c>
      <c r="M5">
        <f>L4*($H5-$H4)</f>
        <v>95.324718706047818</v>
      </c>
      <c r="O5">
        <v>1.221341935483871</v>
      </c>
      <c r="P5">
        <f>O4*($H5-$H4)</f>
        <v>100.26309139784945</v>
      </c>
      <c r="R5">
        <v>582</v>
      </c>
      <c r="S5" t="e">
        <f>R5/#REF!</f>
        <v>#REF!</v>
      </c>
    </row>
    <row r="6" spans="1:19" x14ac:dyDescent="0.25">
      <c r="A6">
        <v>2016</v>
      </c>
      <c r="B6">
        <f>N25</f>
        <v>3.3537370983446926</v>
      </c>
      <c r="C6">
        <f>N30</f>
        <v>5.1258801173570472</v>
      </c>
      <c r="D6">
        <f>N39</f>
        <v>3.0528479467087064</v>
      </c>
      <c r="E6">
        <f>N16</f>
        <v>2.2720195409522099</v>
      </c>
      <c r="H6" s="4">
        <v>42357</v>
      </c>
      <c r="I6">
        <v>2.2895753424657537</v>
      </c>
      <c r="J6">
        <f t="shared" ref="J6:J13" si="0">I5*($H6-$H5)</f>
        <v>25.585095890410965</v>
      </c>
      <c r="L6">
        <v>2.9908016877637129</v>
      </c>
      <c r="M6">
        <f t="shared" ref="M6:M13" si="1">L5*($H6-$H5)</f>
        <v>27.265147679324897</v>
      </c>
      <c r="O6">
        <v>2.8256741935483869</v>
      </c>
      <c r="P6">
        <f t="shared" ref="P6:P13" si="2">O5*($H6-$H5)</f>
        <v>26.869522580645164</v>
      </c>
      <c r="R6">
        <v>910</v>
      </c>
      <c r="S6" t="e">
        <f>R6/#REF!</f>
        <v>#REF!</v>
      </c>
    </row>
    <row r="7" spans="1:19" x14ac:dyDescent="0.25">
      <c r="A7">
        <v>2017</v>
      </c>
      <c r="B7">
        <f>N49</f>
        <v>5.7893885678468786</v>
      </c>
      <c r="C7">
        <f>N51</f>
        <v>4.7716765119549924</v>
      </c>
      <c r="D7">
        <f>N56</f>
        <v>4.135521288142848</v>
      </c>
      <c r="E7">
        <f>N41</f>
        <v>2.0206347603470358</v>
      </c>
      <c r="H7" s="4">
        <v>42374</v>
      </c>
      <c r="I7">
        <v>2.9800821917808222</v>
      </c>
      <c r="J7">
        <f t="shared" si="0"/>
        <v>38.922780821917812</v>
      </c>
      <c r="L7">
        <v>2.9908016877637129</v>
      </c>
      <c r="M7">
        <f t="shared" si="1"/>
        <v>50.84362869198312</v>
      </c>
      <c r="O7">
        <v>2.9882774193548385</v>
      </c>
      <c r="P7">
        <f t="shared" si="2"/>
        <v>48.036461290322578</v>
      </c>
      <c r="R7">
        <v>1050</v>
      </c>
      <c r="S7" t="e">
        <f>R7/#REF!</f>
        <v>#REF!</v>
      </c>
    </row>
    <row r="8" spans="1:19" x14ac:dyDescent="0.25">
      <c r="A8">
        <v>2018</v>
      </c>
      <c r="B8">
        <f>N68</f>
        <v>3.8092949635740139</v>
      </c>
      <c r="C8">
        <f>N71</f>
        <v>6.5019342475386779</v>
      </c>
      <c r="D8">
        <f>N74</f>
        <v>5.4434701843534024</v>
      </c>
      <c r="E8">
        <f>N61</f>
        <v>2.1331658638587054</v>
      </c>
      <c r="H8" s="4">
        <v>42382</v>
      </c>
      <c r="I8">
        <v>3.3435068493150686</v>
      </c>
      <c r="J8">
        <f t="shared" si="0"/>
        <v>23.840657534246578</v>
      </c>
      <c r="L8">
        <v>2.7619690576652598</v>
      </c>
      <c r="M8">
        <f t="shared" si="1"/>
        <v>23.926413502109703</v>
      </c>
      <c r="O8">
        <v>2.8989118279569892</v>
      </c>
      <c r="P8">
        <f t="shared" si="2"/>
        <v>23.906219354838708</v>
      </c>
      <c r="R8">
        <v>1100</v>
      </c>
      <c r="S8" t="e">
        <f>R8/#REF!</f>
        <v>#REF!</v>
      </c>
    </row>
    <row r="9" spans="1:19" x14ac:dyDescent="0.25">
      <c r="A9">
        <v>2019</v>
      </c>
      <c r="B9">
        <f>N83</f>
        <v>4.5620039317222867</v>
      </c>
      <c r="C9">
        <f>N86</f>
        <v>8.4659296196848928</v>
      </c>
      <c r="D9">
        <f>N89</f>
        <v>5.8014423426413178</v>
      </c>
      <c r="E9">
        <f>N79</f>
        <v>2.3102254347270166</v>
      </c>
      <c r="H9" s="4">
        <v>42391</v>
      </c>
      <c r="I9">
        <v>2.0351780821917806</v>
      </c>
      <c r="J9">
        <f t="shared" si="0"/>
        <v>30.091561643835618</v>
      </c>
      <c r="L9">
        <v>2.2775879043600562</v>
      </c>
      <c r="M9">
        <f t="shared" si="1"/>
        <v>24.85772151898734</v>
      </c>
      <c r="O9">
        <v>2.2205043010752687</v>
      </c>
      <c r="P9">
        <f t="shared" si="2"/>
        <v>26.090206451612904</v>
      </c>
    </row>
    <row r="10" spans="1:19" x14ac:dyDescent="0.25">
      <c r="A10" t="s">
        <v>28</v>
      </c>
      <c r="B10" t="s">
        <v>29</v>
      </c>
      <c r="C10" t="s">
        <v>30</v>
      </c>
      <c r="D10" t="s">
        <v>31</v>
      </c>
      <c r="E10" t="s">
        <v>32</v>
      </c>
      <c r="F10" t="s">
        <v>33</v>
      </c>
      <c r="H10" s="4">
        <v>42394</v>
      </c>
      <c r="I10">
        <v>2.2168904109589045</v>
      </c>
      <c r="J10">
        <f t="shared" si="0"/>
        <v>6.1055342465753419</v>
      </c>
      <c r="L10">
        <v>2.2775879043600562</v>
      </c>
      <c r="M10">
        <f t="shared" si="1"/>
        <v>6.8327637130801691</v>
      </c>
      <c r="O10">
        <v>2.2632946236559137</v>
      </c>
      <c r="P10">
        <f t="shared" si="2"/>
        <v>6.6615129032258062</v>
      </c>
    </row>
    <row r="11" spans="1:19" x14ac:dyDescent="0.25">
      <c r="A11" t="s">
        <v>27</v>
      </c>
      <c r="B11" s="12">
        <f>AVERAGE(B7:B8)</f>
        <v>4.7993417657104462</v>
      </c>
      <c r="C11" s="12">
        <f>AVERAGE(C6:C8)</f>
        <v>5.4664969589502386</v>
      </c>
      <c r="D11" s="12">
        <f t="shared" ref="D11:E11" si="3">AVERAGE(D6:D8)</f>
        <v>4.2106131397349857</v>
      </c>
      <c r="E11" s="12">
        <f t="shared" si="3"/>
        <v>2.1419400550526504</v>
      </c>
      <c r="F11" s="12">
        <f>N91</f>
        <v>4.0545836751215685</v>
      </c>
      <c r="H11" s="4">
        <v>42397</v>
      </c>
      <c r="I11">
        <v>2.398602739726027</v>
      </c>
      <c r="J11">
        <f t="shared" si="0"/>
        <v>6.6506712328767135</v>
      </c>
      <c r="L11">
        <v>2.3627707454289735</v>
      </c>
      <c r="M11">
        <f t="shared" si="1"/>
        <v>6.8327637130801691</v>
      </c>
      <c r="O11">
        <v>2.3712086021505376</v>
      </c>
      <c r="P11">
        <f t="shared" si="2"/>
        <v>6.7898838709677412</v>
      </c>
      <c r="R11">
        <v>1300</v>
      </c>
      <c r="S11" t="e">
        <f>R11/#REF!</f>
        <v>#REF!</v>
      </c>
    </row>
    <row r="12" spans="1:19" x14ac:dyDescent="0.25">
      <c r="H12" s="4">
        <v>42401</v>
      </c>
      <c r="I12">
        <v>2.398602739726027</v>
      </c>
      <c r="J12">
        <f t="shared" si="0"/>
        <v>9.594410958904108</v>
      </c>
      <c r="L12">
        <v>1.8506188466947961</v>
      </c>
      <c r="M12">
        <f t="shared" si="1"/>
        <v>9.4510829817158939</v>
      </c>
      <c r="O12">
        <v>1.9796602150537634</v>
      </c>
      <c r="P12">
        <f t="shared" si="2"/>
        <v>9.4848344086021505</v>
      </c>
      <c r="R12">
        <v>1228</v>
      </c>
      <c r="S12" t="e">
        <f>R12/#REF!</f>
        <v>#REF!</v>
      </c>
    </row>
    <row r="13" spans="1:19" x14ac:dyDescent="0.25">
      <c r="A13">
        <v>2016</v>
      </c>
      <c r="B13">
        <f>Q25</f>
        <v>3.1597590570719603</v>
      </c>
      <c r="C13">
        <f>Q30</f>
        <v>4.6975691525031786</v>
      </c>
      <c r="D13">
        <f>Q39</f>
        <v>2.8319270353302612</v>
      </c>
      <c r="E13">
        <f>Q16</f>
        <v>2.2811610272248912</v>
      </c>
      <c r="H13" s="4">
        <v>42408</v>
      </c>
      <c r="I13">
        <v>2.0351780821917806</v>
      </c>
      <c r="J13">
        <f t="shared" si="0"/>
        <v>16.790219178082189</v>
      </c>
      <c r="L13">
        <v>1.9358101265822785</v>
      </c>
      <c r="M13">
        <f t="shared" si="1"/>
        <v>12.954331926863572</v>
      </c>
      <c r="O13">
        <v>1.9592096774193548</v>
      </c>
      <c r="P13">
        <f t="shared" si="2"/>
        <v>13.857621505376343</v>
      </c>
      <c r="R13">
        <v>847</v>
      </c>
      <c r="S13" t="e">
        <f>R13/#REF!</f>
        <v>#REF!</v>
      </c>
    </row>
    <row r="14" spans="1:19" x14ac:dyDescent="0.25">
      <c r="A14">
        <v>2017</v>
      </c>
      <c r="B14">
        <f>Q49</f>
        <v>5.1893300607760642</v>
      </c>
      <c r="C14">
        <f>Q51</f>
        <v>4.4096913978494614</v>
      </c>
      <c r="D14">
        <f>Q56</f>
        <v>3.8248101741467972</v>
      </c>
      <c r="E14">
        <f>Q41</f>
        <v>1.9981864806089171</v>
      </c>
      <c r="H14" s="4">
        <v>42430</v>
      </c>
      <c r="I14">
        <v>1.9261506849315067</v>
      </c>
      <c r="J14">
        <f>I13*($H14-$H13)</f>
        <v>44.773917808219174</v>
      </c>
      <c r="L14">
        <v>1.8626891701828407</v>
      </c>
      <c r="M14">
        <f>L13*($H14-$H13)</f>
        <v>42.587822784810129</v>
      </c>
      <c r="O14">
        <v>1.8776333333333328</v>
      </c>
      <c r="P14">
        <f>O13*($H14-$H13)</f>
        <v>43.102612903225804</v>
      </c>
    </row>
    <row r="15" spans="1:19" x14ac:dyDescent="0.25">
      <c r="A15">
        <v>2018</v>
      </c>
      <c r="B15">
        <f>Q68</f>
        <v>3.5897161531956021</v>
      </c>
      <c r="C15">
        <f>Q71</f>
        <v>6.0488822916666658</v>
      </c>
      <c r="D15">
        <f>Q74</f>
        <v>5.0900327205457279</v>
      </c>
      <c r="E15">
        <f>Q61</f>
        <v>2.0167512132457892</v>
      </c>
      <c r="H15" s="4">
        <v>42436</v>
      </c>
      <c r="I15">
        <v>1.9261506849315067</v>
      </c>
      <c r="J15">
        <f>I14*($H15-$H14)</f>
        <v>11.556904109589039</v>
      </c>
      <c r="L15">
        <v>1.6071448663853727</v>
      </c>
      <c r="M15">
        <f>L14*($H15-$H14)</f>
        <v>11.176135021097044</v>
      </c>
      <c r="O15">
        <v>1.6822655913978495</v>
      </c>
      <c r="P15">
        <f>O14*($H15-$H14)</f>
        <v>11.265799999999997</v>
      </c>
      <c r="R15">
        <v>903</v>
      </c>
      <c r="S15" t="e">
        <f>R15/#REF!</f>
        <v>#REF!</v>
      </c>
    </row>
    <row r="16" spans="1:19" x14ac:dyDescent="0.25">
      <c r="A16">
        <v>2019</v>
      </c>
      <c r="B16">
        <f>Q83</f>
        <v>4.3403380131964804</v>
      </c>
      <c r="C16">
        <f>Q86</f>
        <v>7.5873085912892364</v>
      </c>
      <c r="D16">
        <f>Q89</f>
        <v>5.3454319801860573</v>
      </c>
      <c r="E16">
        <f>Q79</f>
        <v>2.2558620478983378</v>
      </c>
      <c r="H16" s="15">
        <v>42451</v>
      </c>
      <c r="I16">
        <v>1.9261506849315067</v>
      </c>
      <c r="J16">
        <f t="shared" ref="J16:J75" si="4">I15*(H16-H15)</f>
        <v>28.8922602739726</v>
      </c>
      <c r="K16">
        <f>SUM(J7:J16)/($H16-$H6)</f>
        <v>2.3108395511512678</v>
      </c>
      <c r="L16">
        <v>1.6071448663853727</v>
      </c>
      <c r="M16">
        <f t="shared" ref="M16:M87" si="5">L15*($H16-$H15)</f>
        <v>24.107172995780591</v>
      </c>
      <c r="N16">
        <f>SUM(M7:M16)/($H16-$H6)</f>
        <v>2.2720195409522099</v>
      </c>
      <c r="O16">
        <v>1.6822655913978495</v>
      </c>
      <c r="P16">
        <f t="shared" ref="P16:P87" si="6">O15*($H16-$H15)</f>
        <v>25.233983870967741</v>
      </c>
      <c r="Q16">
        <f>SUM(P7:P16)/($H16-$H6)</f>
        <v>2.2811610272248912</v>
      </c>
    </row>
    <row r="17" spans="1:17" x14ac:dyDescent="0.25">
      <c r="A17" t="s">
        <v>28</v>
      </c>
      <c r="B17" t="s">
        <v>29</v>
      </c>
      <c r="C17" t="s">
        <v>30</v>
      </c>
      <c r="D17" t="s">
        <v>31</v>
      </c>
      <c r="E17" t="s">
        <v>32</v>
      </c>
      <c r="F17" t="s">
        <v>33</v>
      </c>
      <c r="H17" s="4">
        <v>42461</v>
      </c>
      <c r="I17">
        <v>1.9261506849315067</v>
      </c>
      <c r="J17">
        <f t="shared" si="4"/>
        <v>19.261506849315065</v>
      </c>
      <c r="L17">
        <v>2.0706610407876229</v>
      </c>
      <c r="M17">
        <f t="shared" si="5"/>
        <v>16.071448663853726</v>
      </c>
      <c r="O17">
        <v>2.0366311827956989</v>
      </c>
      <c r="P17">
        <f t="shared" si="6"/>
        <v>16.822655913978494</v>
      </c>
    </row>
    <row r="18" spans="1:17" x14ac:dyDescent="0.25">
      <c r="A18" t="s">
        <v>27</v>
      </c>
      <c r="B18" s="12">
        <f>AVERAGE(B14:B15)</f>
        <v>4.3895231069858331</v>
      </c>
      <c r="C18" s="12">
        <f t="shared" ref="C18:E18" si="7">AVERAGE(C13:C15)</f>
        <v>5.0520476140064359</v>
      </c>
      <c r="D18" s="12">
        <f t="shared" si="7"/>
        <v>3.9155899766742621</v>
      </c>
      <c r="E18" s="12">
        <f t="shared" si="7"/>
        <v>2.098699573693199</v>
      </c>
      <c r="F18" s="12">
        <f>Q91</f>
        <v>3.7644099622904452</v>
      </c>
      <c r="H18" s="4">
        <v>42462</v>
      </c>
      <c r="I18">
        <v>2.7983698630136984</v>
      </c>
      <c r="J18">
        <f t="shared" si="4"/>
        <v>1.9261506849315067</v>
      </c>
      <c r="L18">
        <v>3.0635682137834035</v>
      </c>
      <c r="M18">
        <f t="shared" si="5"/>
        <v>2.0706610407876229</v>
      </c>
      <c r="O18">
        <v>3.0011182795698921</v>
      </c>
      <c r="P18">
        <f t="shared" si="6"/>
        <v>2.0366311827956989</v>
      </c>
    </row>
    <row r="19" spans="1:17" x14ac:dyDescent="0.25">
      <c r="H19" s="4">
        <v>42466</v>
      </c>
      <c r="I19">
        <v>2.398602739726027</v>
      </c>
      <c r="J19">
        <f t="shared" si="4"/>
        <v>11.193479452054794</v>
      </c>
      <c r="L19">
        <v>2.7042053445850915</v>
      </c>
      <c r="M19">
        <f t="shared" si="5"/>
        <v>12.254272855133614</v>
      </c>
      <c r="O19">
        <v>2.6322408602150538</v>
      </c>
      <c r="P19">
        <f t="shared" si="6"/>
        <v>12.004473118279568</v>
      </c>
    </row>
    <row r="20" spans="1:17" x14ac:dyDescent="0.25">
      <c r="C20" t="s">
        <v>98</v>
      </c>
      <c r="F20">
        <f>(F11-F4)/F4</f>
        <v>0.43952038672090177</v>
      </c>
      <c r="H20" s="4">
        <v>42474</v>
      </c>
      <c r="I20">
        <v>2.398602739726027</v>
      </c>
      <c r="J20">
        <f t="shared" si="4"/>
        <v>19.188821917808216</v>
      </c>
      <c r="L20">
        <v>2.9359634317862162</v>
      </c>
      <c r="M20">
        <f t="shared" si="5"/>
        <v>21.633642756680732</v>
      </c>
      <c r="O20">
        <v>2.809423655913978</v>
      </c>
      <c r="P20">
        <f t="shared" si="6"/>
        <v>21.05792688172043</v>
      </c>
    </row>
    <row r="21" spans="1:17" x14ac:dyDescent="0.25">
      <c r="H21" s="4">
        <v>42486</v>
      </c>
      <c r="I21">
        <v>2.5076301369863012</v>
      </c>
      <c r="J21">
        <f t="shared" si="4"/>
        <v>28.783232876712326</v>
      </c>
      <c r="L21">
        <v>3.2529029535864979</v>
      </c>
      <c r="M21">
        <f t="shared" si="5"/>
        <v>35.231561181434593</v>
      </c>
      <c r="O21">
        <v>3.0774032258064516</v>
      </c>
      <c r="P21">
        <f t="shared" si="6"/>
        <v>33.713083870967736</v>
      </c>
    </row>
    <row r="22" spans="1:17" x14ac:dyDescent="0.25">
      <c r="H22" s="4">
        <v>42496</v>
      </c>
      <c r="I22">
        <v>2.5076301369863012</v>
      </c>
      <c r="J22">
        <f t="shared" si="4"/>
        <v>25.07630136986301</v>
      </c>
      <c r="L22">
        <v>3.508447257383966</v>
      </c>
      <c r="M22">
        <f t="shared" si="5"/>
        <v>32.529029535864979</v>
      </c>
      <c r="O22">
        <v>3.2727709677419354</v>
      </c>
      <c r="P22">
        <f t="shared" si="6"/>
        <v>30.774032258064516</v>
      </c>
    </row>
    <row r="23" spans="1:17" x14ac:dyDescent="0.25">
      <c r="H23" s="4">
        <v>42502</v>
      </c>
      <c r="I23">
        <v>2.5076301369863012</v>
      </c>
      <c r="J23">
        <f t="shared" si="4"/>
        <v>15.045780821917807</v>
      </c>
      <c r="L23">
        <v>3.9716286919831219</v>
      </c>
      <c r="M23">
        <f t="shared" si="5"/>
        <v>21.050683544303794</v>
      </c>
      <c r="O23">
        <v>3.6268806451612901</v>
      </c>
      <c r="P23">
        <f t="shared" si="6"/>
        <v>19.636625806451612</v>
      </c>
    </row>
    <row r="24" spans="1:17" x14ac:dyDescent="0.25">
      <c r="H24" s="4">
        <v>42522</v>
      </c>
      <c r="I24">
        <v>2.9800821917808218</v>
      </c>
      <c r="J24">
        <f t="shared" si="4"/>
        <v>50.152602739726021</v>
      </c>
      <c r="L24">
        <v>4.2458101265822785</v>
      </c>
      <c r="M24">
        <f t="shared" si="5"/>
        <v>79.432573839662439</v>
      </c>
      <c r="O24">
        <v>3.9477516129032253</v>
      </c>
      <c r="P24">
        <f t="shared" si="6"/>
        <v>72.537612903225806</v>
      </c>
    </row>
    <row r="25" spans="1:17" x14ac:dyDescent="0.25">
      <c r="H25" s="15">
        <v>42542</v>
      </c>
      <c r="I25">
        <v>2.9800821917808218</v>
      </c>
      <c r="J25">
        <f t="shared" si="4"/>
        <v>59.601643835616436</v>
      </c>
      <c r="K25">
        <f>SUM(J17:J25)/($H25-$H16)</f>
        <v>2.5299947312961009</v>
      </c>
      <c r="L25">
        <v>5.2458101265822803</v>
      </c>
      <c r="M25">
        <f t="shared" ref="M25" si="8">L24*($H25-$H24)</f>
        <v>84.916202531645567</v>
      </c>
      <c r="N25">
        <f>SUM(M17:M25)/($H25-$H16)</f>
        <v>3.3537370983446926</v>
      </c>
      <c r="O25">
        <v>4.9477516129032297</v>
      </c>
      <c r="P25">
        <f t="shared" ref="P25" si="9">O24*($H25-$H24)</f>
        <v>78.955032258064506</v>
      </c>
      <c r="Q25">
        <f>SUM(P17:P25)/($H25-$H16)</f>
        <v>3.1597590570719603</v>
      </c>
    </row>
    <row r="26" spans="1:17" x14ac:dyDescent="0.25">
      <c r="H26" s="4">
        <v>42551</v>
      </c>
      <c r="I26">
        <v>2.8347123287671234</v>
      </c>
      <c r="J26">
        <f>I25*(H26-H25)</f>
        <v>26.820739726027398</v>
      </c>
      <c r="L26">
        <v>4.7568987341772155</v>
      </c>
      <c r="M26">
        <f>L25*($H26-$H25)</f>
        <v>47.21229113924052</v>
      </c>
      <c r="O26">
        <v>4.3042548387096771</v>
      </c>
      <c r="P26">
        <f>O25*($H26-$H25)</f>
        <v>44.52976451612907</v>
      </c>
    </row>
    <row r="27" spans="1:17" x14ac:dyDescent="0.25">
      <c r="H27" s="4">
        <v>42555</v>
      </c>
      <c r="I27">
        <v>2.8347123287671234</v>
      </c>
      <c r="J27">
        <f t="shared" si="4"/>
        <v>11.338849315068494</v>
      </c>
      <c r="L27">
        <v>4.927261603375527</v>
      </c>
      <c r="M27">
        <f t="shared" si="5"/>
        <v>19.027594936708862</v>
      </c>
      <c r="O27">
        <v>4.4344999999999999</v>
      </c>
      <c r="P27">
        <f t="shared" si="6"/>
        <v>17.217019354838708</v>
      </c>
    </row>
    <row r="28" spans="1:17" x14ac:dyDescent="0.25">
      <c r="H28" s="4">
        <v>42598</v>
      </c>
      <c r="I28">
        <v>3.74327397260274</v>
      </c>
      <c r="J28">
        <f t="shared" si="4"/>
        <v>121.89263013698631</v>
      </c>
      <c r="L28">
        <v>5.7308340365682131</v>
      </c>
      <c r="M28">
        <f t="shared" si="5"/>
        <v>211.87224894514765</v>
      </c>
      <c r="O28">
        <v>5.2627956989247302</v>
      </c>
      <c r="P28">
        <f t="shared" si="6"/>
        <v>190.68349999999998</v>
      </c>
    </row>
    <row r="29" spans="1:17" x14ac:dyDescent="0.25">
      <c r="H29" s="4">
        <v>42623</v>
      </c>
      <c r="I29">
        <v>3.74327397260274</v>
      </c>
      <c r="J29">
        <f t="shared" si="4"/>
        <v>93.581849315068496</v>
      </c>
      <c r="L29">
        <v>4.6103220815752461</v>
      </c>
      <c r="M29">
        <f t="shared" si="5"/>
        <v>143.27085091420534</v>
      </c>
      <c r="O29">
        <v>4.40614623655914</v>
      </c>
      <c r="P29">
        <f t="shared" si="6"/>
        <v>131.56989247311824</v>
      </c>
    </row>
    <row r="30" spans="1:17" x14ac:dyDescent="0.25">
      <c r="H30" s="15">
        <v>42635</v>
      </c>
      <c r="I30">
        <v>4.74327397260274</v>
      </c>
      <c r="J30">
        <f t="shared" ref="J30:J31" si="10">I29*(H30-H29)</f>
        <v>44.91928767123288</v>
      </c>
      <c r="K30">
        <f>SUM(J26:J30)/($H30-$H25)</f>
        <v>3.2102511415525115</v>
      </c>
      <c r="L30">
        <v>5.6103220815752497</v>
      </c>
      <c r="M30">
        <f t="shared" ref="M30:M31" si="11">L29*($H30-$H29)</f>
        <v>55.323864978902954</v>
      </c>
      <c r="N30">
        <f>SUM(M26:M30)/($H30-$H25)</f>
        <v>5.1258801173570472</v>
      </c>
      <c r="O30">
        <v>5.40614623655914</v>
      </c>
      <c r="P30">
        <f t="shared" ref="P30:P31" si="12">O29*($H30-$H29)</f>
        <v>52.873754838709679</v>
      </c>
      <c r="Q30">
        <f>SUM(P26:P30)/($H30-$H25)</f>
        <v>4.6975691525031786</v>
      </c>
    </row>
    <row r="31" spans="1:17" x14ac:dyDescent="0.25">
      <c r="H31" s="4">
        <v>42641</v>
      </c>
      <c r="I31">
        <v>2.9437397260273968</v>
      </c>
      <c r="J31">
        <f t="shared" si="10"/>
        <v>28.45964383561644</v>
      </c>
      <c r="L31">
        <v>3.7995035161744024</v>
      </c>
      <c r="M31">
        <f t="shared" si="11"/>
        <v>33.661932489451502</v>
      </c>
      <c r="O31">
        <v>3.5979849462365592</v>
      </c>
      <c r="P31">
        <f t="shared" si="12"/>
        <v>32.436877419354843</v>
      </c>
    </row>
    <row r="32" spans="1:17" x14ac:dyDescent="0.25">
      <c r="H32" s="4">
        <v>42649</v>
      </c>
      <c r="I32">
        <v>2.6529999999999996</v>
      </c>
      <c r="J32">
        <f t="shared" si="4"/>
        <v>23.549917808219174</v>
      </c>
      <c r="L32">
        <v>3.1593825597749645</v>
      </c>
      <c r="M32">
        <f t="shared" si="5"/>
        <v>30.396028129395219</v>
      </c>
      <c r="O32">
        <v>3.0401376344086017</v>
      </c>
      <c r="P32">
        <f t="shared" si="6"/>
        <v>28.783879569892473</v>
      </c>
    </row>
    <row r="33" spans="8:17" x14ac:dyDescent="0.25">
      <c r="H33" s="4">
        <v>42660</v>
      </c>
      <c r="I33">
        <v>2.6529999999999996</v>
      </c>
      <c r="J33">
        <f t="shared" si="4"/>
        <v>29.182999999999996</v>
      </c>
      <c r="L33">
        <v>2.9276244725738394</v>
      </c>
      <c r="M33">
        <f t="shared" si="5"/>
        <v>34.753208157524611</v>
      </c>
      <c r="O33">
        <v>2.8629548387096775</v>
      </c>
      <c r="P33">
        <f t="shared" si="6"/>
        <v>33.441513978494619</v>
      </c>
    </row>
    <row r="34" spans="8:17" x14ac:dyDescent="0.25">
      <c r="H34" s="4">
        <v>42662</v>
      </c>
      <c r="I34">
        <v>1.5263835616438357</v>
      </c>
      <c r="J34">
        <f t="shared" si="4"/>
        <v>5.3059999999999992</v>
      </c>
      <c r="L34">
        <v>2.5258382559774963</v>
      </c>
      <c r="M34">
        <f t="shared" si="5"/>
        <v>5.8552489451476788</v>
      </c>
      <c r="O34">
        <v>2.2904827956989249</v>
      </c>
      <c r="P34">
        <f t="shared" si="6"/>
        <v>5.725909677419355</v>
      </c>
    </row>
    <row r="35" spans="8:17" x14ac:dyDescent="0.25">
      <c r="H35" s="4">
        <v>42678</v>
      </c>
      <c r="I35">
        <v>1.8534657534246575</v>
      </c>
      <c r="J35">
        <f t="shared" si="4"/>
        <v>24.422136986301371</v>
      </c>
      <c r="L35">
        <v>2.903838255977496</v>
      </c>
      <c r="M35">
        <f t="shared" si="5"/>
        <v>40.413412095639941</v>
      </c>
      <c r="O35">
        <v>2.6564924731182793</v>
      </c>
      <c r="P35">
        <f t="shared" si="6"/>
        <v>36.647724731182798</v>
      </c>
    </row>
    <row r="36" spans="8:17" x14ac:dyDescent="0.25">
      <c r="H36" s="4">
        <v>42683</v>
      </c>
      <c r="I36">
        <v>1.8534657534246575</v>
      </c>
      <c r="J36">
        <f t="shared" si="4"/>
        <v>9.2673287671232867</v>
      </c>
      <c r="L36">
        <v>3.050080168776371</v>
      </c>
      <c r="M36">
        <f t="shared" si="5"/>
        <v>14.51919127988748</v>
      </c>
      <c r="O36">
        <v>2.7682967741935482</v>
      </c>
      <c r="P36">
        <f t="shared" si="6"/>
        <v>13.282462365591396</v>
      </c>
    </row>
    <row r="37" spans="8:17" x14ac:dyDescent="0.25">
      <c r="H37" s="4">
        <v>42711</v>
      </c>
      <c r="I37">
        <v>1.4900410958904109</v>
      </c>
      <c r="J37">
        <f t="shared" si="4"/>
        <v>51.897041095890408</v>
      </c>
      <c r="L37">
        <v>2.3313544303797467</v>
      </c>
      <c r="M37">
        <f t="shared" si="5"/>
        <v>85.402244725738385</v>
      </c>
      <c r="O37">
        <v>2.1332387096774195</v>
      </c>
      <c r="P37">
        <f t="shared" si="6"/>
        <v>77.512309677419353</v>
      </c>
    </row>
    <row r="38" spans="8:17" x14ac:dyDescent="0.25">
      <c r="H38" s="4">
        <v>42721</v>
      </c>
      <c r="I38">
        <v>1.0902739726027395</v>
      </c>
      <c r="J38">
        <f t="shared" si="4"/>
        <v>14.900410958904109</v>
      </c>
      <c r="L38">
        <v>1.898870604781997</v>
      </c>
      <c r="M38">
        <f t="shared" si="5"/>
        <v>23.313544303797467</v>
      </c>
      <c r="O38">
        <v>1.708459139784946</v>
      </c>
      <c r="P38">
        <f t="shared" si="6"/>
        <v>21.332387096774195</v>
      </c>
    </row>
    <row r="39" spans="8:17" x14ac:dyDescent="0.25">
      <c r="H39" s="15">
        <v>42726</v>
      </c>
      <c r="I39">
        <v>2.0902739726027399</v>
      </c>
      <c r="J39">
        <f t="shared" ref="J39:J40" si="13">I38*(H39-H38)</f>
        <v>5.4513698630136975</v>
      </c>
      <c r="K39">
        <f>SUM(J31:J39)/($H39-$H30)</f>
        <v>2.1146906518139392</v>
      </c>
      <c r="L39">
        <v>2.8988706047820001</v>
      </c>
      <c r="M39">
        <f t="shared" ref="M39:M40" si="14">L38*($H39-$H38)</f>
        <v>9.4943530239099854</v>
      </c>
      <c r="N39">
        <f>SUM(M31:M39)/($H39-$H30)</f>
        <v>3.0528479467087064</v>
      </c>
      <c r="O39">
        <v>2.7084591397849498</v>
      </c>
      <c r="P39">
        <f t="shared" ref="P39:P40" si="15">O38*($H39-$H38)</f>
        <v>8.5422956989247307</v>
      </c>
      <c r="Q39">
        <f>SUM(P31:P39)/($H39-$H30)</f>
        <v>2.8319270353302612</v>
      </c>
    </row>
    <row r="40" spans="8:17" x14ac:dyDescent="0.25">
      <c r="H40" s="4">
        <v>42753</v>
      </c>
      <c r="I40">
        <v>1.8534657534246575</v>
      </c>
      <c r="J40">
        <f t="shared" si="13"/>
        <v>56.437397260273976</v>
      </c>
      <c r="L40">
        <v>1.6381772151898732</v>
      </c>
      <c r="M40">
        <f t="shared" si="14"/>
        <v>78.269506329114009</v>
      </c>
      <c r="O40">
        <v>1.6888741935483869</v>
      </c>
      <c r="P40">
        <f t="shared" si="15"/>
        <v>73.128396774193646</v>
      </c>
    </row>
    <row r="41" spans="8:17" x14ac:dyDescent="0.25">
      <c r="H41" s="15">
        <v>42815</v>
      </c>
      <c r="I41">
        <v>2.7620273972602738</v>
      </c>
      <c r="J41">
        <f t="shared" si="4"/>
        <v>114.91487671232876</v>
      </c>
      <c r="K41">
        <f>SUM(J40:J41)/($H41-$H39)</f>
        <v>1.925306449130368</v>
      </c>
      <c r="L41">
        <v>3.3973825597749649</v>
      </c>
      <c r="M41">
        <f t="shared" si="5"/>
        <v>101.56698734177215</v>
      </c>
      <c r="N41">
        <f>SUM(M40:M41)/($H41-$H39)</f>
        <v>2.0206347603470358</v>
      </c>
      <c r="O41">
        <v>3.2477666666666662</v>
      </c>
      <c r="P41">
        <f t="shared" si="6"/>
        <v>104.71019999999999</v>
      </c>
      <c r="Q41">
        <f>SUM(P40:P41)/($H41-$H39)</f>
        <v>1.9981864806089171</v>
      </c>
    </row>
    <row r="42" spans="8:17" x14ac:dyDescent="0.25">
      <c r="H42" s="4">
        <v>42822</v>
      </c>
      <c r="I42">
        <v>3.3435068493150686</v>
      </c>
      <c r="J42">
        <f t="shared" si="4"/>
        <v>19.334191780821918</v>
      </c>
      <c r="L42">
        <v>4.6509831223628684</v>
      </c>
      <c r="M42">
        <f t="shared" si="5"/>
        <v>23.781677918424755</v>
      </c>
      <c r="O42">
        <v>4.3430935483870963</v>
      </c>
      <c r="P42">
        <f t="shared" si="6"/>
        <v>22.734366666666663</v>
      </c>
    </row>
    <row r="43" spans="8:17" x14ac:dyDescent="0.25">
      <c r="H43" s="4">
        <v>42824</v>
      </c>
      <c r="I43">
        <v>3.3435068493150686</v>
      </c>
      <c r="J43">
        <f t="shared" si="4"/>
        <v>6.6870136986301372</v>
      </c>
      <c r="L43">
        <v>4.7361645569620254</v>
      </c>
      <c r="M43">
        <f t="shared" si="5"/>
        <v>9.3019662447257367</v>
      </c>
      <c r="O43">
        <v>4.4082161290322581</v>
      </c>
      <c r="P43">
        <f t="shared" si="6"/>
        <v>8.6861870967741925</v>
      </c>
    </row>
    <row r="44" spans="8:17" x14ac:dyDescent="0.25">
      <c r="H44" s="4">
        <v>42832</v>
      </c>
      <c r="I44">
        <v>3.3435068493150686</v>
      </c>
      <c r="J44">
        <f t="shared" si="4"/>
        <v>26.748054794520549</v>
      </c>
      <c r="L44">
        <v>5.8449507735583683</v>
      </c>
      <c r="M44">
        <f t="shared" si="5"/>
        <v>37.889316455696203</v>
      </c>
      <c r="O44">
        <v>5.2559010752688176</v>
      </c>
      <c r="P44">
        <f t="shared" si="6"/>
        <v>35.265729032258065</v>
      </c>
    </row>
    <row r="45" spans="8:17" x14ac:dyDescent="0.25">
      <c r="H45" s="4">
        <v>42844</v>
      </c>
      <c r="I45">
        <v>3.3435068493150686</v>
      </c>
      <c r="J45">
        <f t="shared" si="4"/>
        <v>40.122082191780819</v>
      </c>
      <c r="L45">
        <v>6.9468255977496485</v>
      </c>
      <c r="M45">
        <f t="shared" si="5"/>
        <v>70.139409282700427</v>
      </c>
      <c r="O45">
        <v>6.0983021505376351</v>
      </c>
      <c r="P45">
        <f t="shared" si="6"/>
        <v>63.070812903225814</v>
      </c>
    </row>
    <row r="46" spans="8:17" x14ac:dyDescent="0.25">
      <c r="H46" s="4">
        <v>42858</v>
      </c>
      <c r="I46">
        <v>3.2344794520547948</v>
      </c>
      <c r="J46">
        <f t="shared" si="4"/>
        <v>46.809095890410958</v>
      </c>
      <c r="L46">
        <v>5.9604950773558363</v>
      </c>
      <c r="M46">
        <f t="shared" si="5"/>
        <v>97.255558368495073</v>
      </c>
      <c r="O46">
        <v>5.3185623655913972</v>
      </c>
      <c r="P46">
        <f t="shared" si="6"/>
        <v>85.376230107526894</v>
      </c>
    </row>
    <row r="47" spans="8:17" x14ac:dyDescent="0.25">
      <c r="H47" s="4">
        <v>42872</v>
      </c>
      <c r="I47">
        <v>3.2344794520547948</v>
      </c>
      <c r="J47">
        <f t="shared" si="4"/>
        <v>45.282712328767126</v>
      </c>
      <c r="L47">
        <v>6.301220815752461</v>
      </c>
      <c r="M47">
        <f t="shared" si="5"/>
        <v>83.446931082981706</v>
      </c>
      <c r="O47">
        <v>5.5790526881720428</v>
      </c>
      <c r="P47">
        <f t="shared" si="6"/>
        <v>74.45987311827956</v>
      </c>
    </row>
    <row r="48" spans="8:17" x14ac:dyDescent="0.25">
      <c r="H48" s="4">
        <v>42886</v>
      </c>
      <c r="I48">
        <v>3.2344794520547948</v>
      </c>
      <c r="J48">
        <f t="shared" si="4"/>
        <v>45.282712328767126</v>
      </c>
      <c r="L48">
        <v>5.8377046413502116</v>
      </c>
      <c r="M48">
        <f t="shared" si="5"/>
        <v>88.217091420534459</v>
      </c>
      <c r="O48">
        <v>5.2246870967741934</v>
      </c>
      <c r="P48">
        <f t="shared" si="6"/>
        <v>78.106737634408603</v>
      </c>
    </row>
    <row r="49" spans="8:17" x14ac:dyDescent="0.25">
      <c r="H49" s="15">
        <v>42907</v>
      </c>
      <c r="I49">
        <v>4.2344794520547904</v>
      </c>
      <c r="J49">
        <f t="shared" ref="J49:J50" si="16">I48*(H49-H48)</f>
        <v>67.924068493150685</v>
      </c>
      <c r="K49">
        <f>SUM(J42:J49)/($H49-$H41)</f>
        <v>3.2411949076831452</v>
      </c>
      <c r="L49">
        <v>6.8377046413502098</v>
      </c>
      <c r="M49">
        <f t="shared" ref="M49:M50" si="17">L48*($H49-$H48)</f>
        <v>122.59179746835444</v>
      </c>
      <c r="N49">
        <f>SUM(M42:M49)/($H49-$H41)</f>
        <v>5.7893885678468786</v>
      </c>
      <c r="O49">
        <v>6.2246870967741899</v>
      </c>
      <c r="P49">
        <f t="shared" ref="P49:P50" si="18">O48*($H49-$H48)</f>
        <v>109.71842903225806</v>
      </c>
      <c r="Q49">
        <f>SUM(P42:P49)/($H49-$H41)</f>
        <v>5.1893300607760642</v>
      </c>
    </row>
    <row r="50" spans="8:17" x14ac:dyDescent="0.25">
      <c r="H50" s="4">
        <v>42912</v>
      </c>
      <c r="I50">
        <v>3.2344794520547948</v>
      </c>
      <c r="J50">
        <f t="shared" si="16"/>
        <v>21.172397260273954</v>
      </c>
      <c r="L50">
        <v>4.7716765119549924</v>
      </c>
      <c r="M50">
        <f t="shared" si="17"/>
        <v>34.18852320675105</v>
      </c>
      <c r="O50">
        <v>4.4096913978494614</v>
      </c>
      <c r="P50">
        <f t="shared" si="18"/>
        <v>31.123435483870949</v>
      </c>
    </row>
    <row r="51" spans="8:17" x14ac:dyDescent="0.25">
      <c r="H51" s="15">
        <v>43021</v>
      </c>
      <c r="I51">
        <v>3.2344794520547948</v>
      </c>
      <c r="J51">
        <f t="shared" si="4"/>
        <v>352.55826027397262</v>
      </c>
      <c r="K51">
        <f>I50</f>
        <v>3.2344794520547948</v>
      </c>
      <c r="L51">
        <v>4.406071729957806</v>
      </c>
      <c r="M51">
        <f t="shared" si="5"/>
        <v>520.1127398030942</v>
      </c>
      <c r="N51">
        <f>L50</f>
        <v>4.7716765119549924</v>
      </c>
      <c r="O51">
        <v>4.1301806451612899</v>
      </c>
      <c r="P51">
        <f t="shared" si="6"/>
        <v>480.65636236559129</v>
      </c>
      <c r="Q51">
        <f>O50</f>
        <v>4.4096913978494614</v>
      </c>
    </row>
    <row r="52" spans="8:17" x14ac:dyDescent="0.25">
      <c r="H52" s="4">
        <v>43041</v>
      </c>
      <c r="I52">
        <v>2.0715205479452052</v>
      </c>
      <c r="J52">
        <f t="shared" si="4"/>
        <v>64.6895890410959</v>
      </c>
      <c r="L52">
        <v>2.8848663853727148</v>
      </c>
      <c r="M52">
        <f t="shared" si="5"/>
        <v>88.121434599156117</v>
      </c>
      <c r="O52">
        <v>2.6933365591397851</v>
      </c>
      <c r="P52">
        <f t="shared" si="6"/>
        <v>82.603612903225795</v>
      </c>
    </row>
    <row r="53" spans="8:17" x14ac:dyDescent="0.25">
      <c r="H53" s="4">
        <v>43059</v>
      </c>
      <c r="I53">
        <v>1.3810136986301369</v>
      </c>
      <c r="J53">
        <f t="shared" si="4"/>
        <v>37.287369863013694</v>
      </c>
      <c r="L53">
        <v>1.8868101265822783</v>
      </c>
      <c r="M53">
        <f t="shared" si="5"/>
        <v>51.927594936708864</v>
      </c>
      <c r="O53">
        <v>1.7677032258064513</v>
      </c>
      <c r="P53">
        <f t="shared" si="6"/>
        <v>48.480058064516129</v>
      </c>
    </row>
    <row r="54" spans="8:17" x14ac:dyDescent="0.25">
      <c r="H54" s="4">
        <v>43067</v>
      </c>
      <c r="I54">
        <v>1.1266164383561643</v>
      </c>
      <c r="J54">
        <f t="shared" si="4"/>
        <v>11.048109589041095</v>
      </c>
      <c r="L54">
        <v>1.8868101265822783</v>
      </c>
      <c r="M54">
        <f t="shared" si="5"/>
        <v>15.094481012658227</v>
      </c>
      <c r="O54">
        <v>1.707796774193548</v>
      </c>
      <c r="P54">
        <f t="shared" si="6"/>
        <v>14.141625806451611</v>
      </c>
    </row>
    <row r="55" spans="8:17" x14ac:dyDescent="0.25">
      <c r="H55" s="4">
        <v>43076</v>
      </c>
      <c r="I55">
        <v>1.4173561643835615</v>
      </c>
      <c r="J55">
        <f t="shared" si="4"/>
        <v>10.139547945205479</v>
      </c>
      <c r="L55">
        <v>2.3006568213783405</v>
      </c>
      <c r="M55">
        <f t="shared" si="5"/>
        <v>16.981291139240504</v>
      </c>
      <c r="O55">
        <v>2.0926537634408602</v>
      </c>
      <c r="P55">
        <f t="shared" si="6"/>
        <v>15.370170967741933</v>
      </c>
    </row>
    <row r="56" spans="8:17" x14ac:dyDescent="0.25">
      <c r="H56" s="15">
        <v>43091</v>
      </c>
      <c r="I56">
        <v>2.4173561643835599</v>
      </c>
      <c r="J56">
        <f t="shared" ref="J56:J57" si="19">I55*(H56-H55)</f>
        <v>21.260342465753421</v>
      </c>
      <c r="K56">
        <f>SUM(J50:J56)/($H56-$H49)</f>
        <v>2.8160631328171535</v>
      </c>
      <c r="L56">
        <v>3.30065682137834</v>
      </c>
      <c r="M56">
        <f t="shared" ref="M56:M57" si="20">L55*($H56-$H55)</f>
        <v>34.509852320675108</v>
      </c>
      <c r="N56">
        <f>SUM(M50:M56)/($H56-$H49)</f>
        <v>4.135521288142848</v>
      </c>
      <c r="O56">
        <v>3.0926537634408602</v>
      </c>
      <c r="P56">
        <f t="shared" ref="P56:P57" si="21">O55*($H56-$H55)</f>
        <v>31.389806451612902</v>
      </c>
      <c r="Q56">
        <f>SUM(P50:P56)/($H56-$H49)</f>
        <v>3.8248101741467972</v>
      </c>
    </row>
    <row r="57" spans="8:17" x14ac:dyDescent="0.25">
      <c r="H57" s="4">
        <v>43125</v>
      </c>
      <c r="I57">
        <v>1.4173561643835615</v>
      </c>
      <c r="J57">
        <f t="shared" si="19"/>
        <v>82.190109589041043</v>
      </c>
      <c r="L57">
        <v>1.5702053445850914</v>
      </c>
      <c r="M57">
        <f t="shared" si="20"/>
        <v>112.22233192686356</v>
      </c>
      <c r="O57">
        <v>1.5342118279569892</v>
      </c>
      <c r="P57">
        <f t="shared" si="21"/>
        <v>105.15022795698924</v>
      </c>
    </row>
    <row r="58" spans="8:17" x14ac:dyDescent="0.25">
      <c r="H58" s="4">
        <v>43150</v>
      </c>
      <c r="I58">
        <v>1.2719863013698629</v>
      </c>
      <c r="J58">
        <f t="shared" si="4"/>
        <v>35.433904109589037</v>
      </c>
      <c r="L58">
        <v>1.3508424753867792</v>
      </c>
      <c r="M58">
        <f t="shared" si="5"/>
        <v>39.255133614627283</v>
      </c>
      <c r="O58">
        <v>1.3322731182795697</v>
      </c>
      <c r="P58">
        <f t="shared" si="6"/>
        <v>38.355295698924728</v>
      </c>
    </row>
    <row r="59" spans="8:17" x14ac:dyDescent="0.25">
      <c r="H59" s="4">
        <v>43173</v>
      </c>
      <c r="I59">
        <v>1.2719863013698629</v>
      </c>
      <c r="J59">
        <f t="shared" si="4"/>
        <v>29.255684931506845</v>
      </c>
      <c r="L59">
        <v>1.1925400843881857</v>
      </c>
      <c r="M59">
        <f t="shared" si="5"/>
        <v>31.069376933895921</v>
      </c>
      <c r="O59">
        <v>1.2112483870967741</v>
      </c>
      <c r="P59">
        <f t="shared" si="6"/>
        <v>30.642281720430105</v>
      </c>
    </row>
    <row r="60" spans="8:17" x14ac:dyDescent="0.25">
      <c r="H60" s="4">
        <v>43175</v>
      </c>
      <c r="I60">
        <v>0.87221917808219174</v>
      </c>
      <c r="J60">
        <f t="shared" si="4"/>
        <v>2.5439726027397258</v>
      </c>
      <c r="L60">
        <v>0.92493530239099853</v>
      </c>
      <c r="M60">
        <f t="shared" si="5"/>
        <v>2.3850801687763714</v>
      </c>
      <c r="O60">
        <v>0.91252150537634402</v>
      </c>
      <c r="P60">
        <f t="shared" si="6"/>
        <v>2.4224967741935481</v>
      </c>
    </row>
    <row r="61" spans="8:17" x14ac:dyDescent="0.25">
      <c r="H61" s="15">
        <v>43180</v>
      </c>
      <c r="I61">
        <v>1.87221917808219</v>
      </c>
      <c r="J61">
        <f t="shared" ref="J61:J62" si="22">I60*(H61-H60)</f>
        <v>4.3610958904109589</v>
      </c>
      <c r="K61">
        <f>SUM(J55:J61)/($H61-$H54)</f>
        <v>1.6388022790641283</v>
      </c>
      <c r="L61">
        <v>1.9249353023910001</v>
      </c>
      <c r="M61">
        <f t="shared" ref="M61:M62" si="23">L60*($H61-$H60)</f>
        <v>4.6246765119549931</v>
      </c>
      <c r="N61">
        <f>SUM(M55:M61)/($H61-$H54)</f>
        <v>2.1331658638587054</v>
      </c>
      <c r="O61">
        <v>1.91252150537634</v>
      </c>
      <c r="P61">
        <f t="shared" ref="P61:P62" si="24">O60*($H61-$H60)</f>
        <v>4.5626075268817203</v>
      </c>
      <c r="Q61">
        <f>SUM(P55:P61)/($H61-$H54)</f>
        <v>2.0167512132457892</v>
      </c>
    </row>
    <row r="62" spans="8:17" x14ac:dyDescent="0.25">
      <c r="H62" s="4">
        <v>43190</v>
      </c>
      <c r="I62">
        <v>1.1993013698630135</v>
      </c>
      <c r="J62">
        <f t="shared" si="22"/>
        <v>18.722191780821898</v>
      </c>
      <c r="L62">
        <v>1.3267215189873416</v>
      </c>
      <c r="M62">
        <f t="shared" si="23"/>
        <v>19.24935302391</v>
      </c>
      <c r="O62">
        <v>1.2967161290322577</v>
      </c>
      <c r="P62">
        <f t="shared" si="24"/>
        <v>19.125215053763402</v>
      </c>
    </row>
    <row r="63" spans="8:17" x14ac:dyDescent="0.25">
      <c r="H63" s="4">
        <v>43199</v>
      </c>
      <c r="I63">
        <v>2.2895753424657532</v>
      </c>
      <c r="J63">
        <f t="shared" si="4"/>
        <v>10.793712328767121</v>
      </c>
      <c r="L63">
        <v>2.5507172995780589</v>
      </c>
      <c r="M63">
        <f t="shared" si="5"/>
        <v>11.940493670886074</v>
      </c>
      <c r="O63">
        <v>2.4892225806451611</v>
      </c>
      <c r="P63">
        <f t="shared" si="6"/>
        <v>11.670445161290321</v>
      </c>
    </row>
    <row r="64" spans="8:17" x14ac:dyDescent="0.25">
      <c r="H64" s="4">
        <v>43203</v>
      </c>
      <c r="I64">
        <v>2.4712876712328766</v>
      </c>
      <c r="J64">
        <f t="shared" si="4"/>
        <v>9.1583013698630129</v>
      </c>
      <c r="L64">
        <v>2.9714753867791845</v>
      </c>
      <c r="M64">
        <f t="shared" si="5"/>
        <v>10.202869198312236</v>
      </c>
      <c r="O64">
        <v>2.853689247311828</v>
      </c>
      <c r="P64">
        <f t="shared" si="6"/>
        <v>9.9568903225806444</v>
      </c>
    </row>
    <row r="65" spans="8:17" x14ac:dyDescent="0.25">
      <c r="H65" s="4">
        <v>43208</v>
      </c>
      <c r="I65">
        <v>3.74327397260274</v>
      </c>
      <c r="J65">
        <f t="shared" si="4"/>
        <v>12.356438356164382</v>
      </c>
      <c r="L65">
        <v>4.4637454289732776</v>
      </c>
      <c r="M65">
        <f t="shared" si="5"/>
        <v>14.857376933895923</v>
      </c>
      <c r="O65">
        <v>4.2940860215053762</v>
      </c>
      <c r="P65">
        <f t="shared" si="6"/>
        <v>14.268446236559139</v>
      </c>
    </row>
    <row r="66" spans="8:17" x14ac:dyDescent="0.25">
      <c r="H66" s="4">
        <v>43210</v>
      </c>
      <c r="I66">
        <v>3.089109589041096</v>
      </c>
      <c r="J66">
        <f t="shared" si="4"/>
        <v>7.4865479452054799</v>
      </c>
      <c r="L66">
        <v>4.2082011251758082</v>
      </c>
      <c r="M66">
        <f t="shared" si="5"/>
        <v>8.9274908579465553</v>
      </c>
      <c r="O66">
        <v>3.9446731182795696</v>
      </c>
      <c r="P66">
        <f t="shared" si="6"/>
        <v>8.5881720430107524</v>
      </c>
    </row>
    <row r="67" spans="8:17" x14ac:dyDescent="0.25">
      <c r="H67" s="4">
        <v>43234</v>
      </c>
      <c r="I67">
        <v>3.525219178082192</v>
      </c>
      <c r="J67">
        <f t="shared" si="4"/>
        <v>74.138630136986308</v>
      </c>
      <c r="L67">
        <v>4.9386526019690571</v>
      </c>
      <c r="M67">
        <f t="shared" si="5"/>
        <v>100.9968270042194</v>
      </c>
      <c r="O67">
        <v>4.6058118279569893</v>
      </c>
      <c r="P67">
        <f t="shared" si="6"/>
        <v>94.672154838709673</v>
      </c>
    </row>
    <row r="68" spans="8:17" x14ac:dyDescent="0.25">
      <c r="H68" s="15">
        <v>43269</v>
      </c>
      <c r="I68">
        <v>4.2884109589041088</v>
      </c>
      <c r="J68">
        <f t="shared" si="4"/>
        <v>123.38267123287672</v>
      </c>
      <c r="K68">
        <f>SUM(J62:J68)/($H68-$H61)</f>
        <v>2.8768370016930889</v>
      </c>
      <c r="L68">
        <v>5.9074388185654003</v>
      </c>
      <c r="M68">
        <f t="shared" si="5"/>
        <v>172.852841068917</v>
      </c>
      <c r="N68">
        <f>SUM(M62:M68)/($H68-$H61)</f>
        <v>3.8092949635740139</v>
      </c>
      <c r="O68">
        <v>5.5261838709677411</v>
      </c>
      <c r="P68">
        <f t="shared" si="6"/>
        <v>161.20341397849464</v>
      </c>
      <c r="Q68">
        <f>SUM(P62:P68)/($H68-$H61)</f>
        <v>3.5897161531956021</v>
      </c>
    </row>
    <row r="69" spans="8:17" x14ac:dyDescent="0.25">
      <c r="H69" s="4">
        <v>43280</v>
      </c>
      <c r="I69">
        <v>4.6154931506849302</v>
      </c>
      <c r="J69">
        <f t="shared" si="4"/>
        <v>47.172520547945197</v>
      </c>
      <c r="L69">
        <v>6.248164556962025</v>
      </c>
      <c r="M69">
        <f t="shared" si="5"/>
        <v>64.981827004219397</v>
      </c>
      <c r="O69">
        <v>5.8636967741935475</v>
      </c>
      <c r="P69">
        <f t="shared" si="6"/>
        <v>60.788022580645155</v>
      </c>
    </row>
    <row r="70" spans="8:17" x14ac:dyDescent="0.25">
      <c r="H70" s="4">
        <v>43299</v>
      </c>
      <c r="I70">
        <v>4.6154931506849302</v>
      </c>
      <c r="J70">
        <f t="shared" si="4"/>
        <v>87.694369863013677</v>
      </c>
      <c r="L70">
        <v>6.6740717299578058</v>
      </c>
      <c r="M70">
        <f t="shared" si="5"/>
        <v>118.71512658227847</v>
      </c>
      <c r="O70">
        <v>6.1893096774193541</v>
      </c>
      <c r="P70">
        <f t="shared" si="6"/>
        <v>111.4102387096774</v>
      </c>
    </row>
    <row r="71" spans="8:17" x14ac:dyDescent="0.25">
      <c r="H71" s="15">
        <v>43365</v>
      </c>
      <c r="I71">
        <v>4.6154931506849302</v>
      </c>
      <c r="J71">
        <f t="shared" ref="J71:J72" si="25">I70*(H71-H70)</f>
        <v>304.62254794520538</v>
      </c>
      <c r="K71">
        <f>SUM(J69:J71)/($H71-$H68)</f>
        <v>4.5780149828767112</v>
      </c>
      <c r="L71">
        <v>6.6740717299578058</v>
      </c>
      <c r="M71">
        <f t="shared" ref="M71:M72" si="26">L70*($H71-$H70)</f>
        <v>440.48873417721518</v>
      </c>
      <c r="N71">
        <f>SUM(M69:M71)/($H71-$H68)</f>
        <v>6.5019342475386779</v>
      </c>
      <c r="O71">
        <v>6.1893096774193541</v>
      </c>
      <c r="P71">
        <f t="shared" ref="P71:P72" si="27">O70*($H71-$H70)</f>
        <v>408.49443870967735</v>
      </c>
      <c r="Q71">
        <f>SUM(P69:P71)/($H71-$H68)</f>
        <v>6.0488822916666658</v>
      </c>
    </row>
    <row r="72" spans="8:17" x14ac:dyDescent="0.25">
      <c r="H72" s="4">
        <v>43406</v>
      </c>
      <c r="I72">
        <v>3.5979041095890412</v>
      </c>
      <c r="J72">
        <f t="shared" si="25"/>
        <v>189.23521917808213</v>
      </c>
      <c r="L72">
        <v>4.9010436005625877</v>
      </c>
      <c r="M72">
        <f t="shared" si="26"/>
        <v>273.63694092827006</v>
      </c>
      <c r="O72">
        <v>4.5941752688172039</v>
      </c>
      <c r="P72">
        <f t="shared" si="27"/>
        <v>253.76169677419352</v>
      </c>
    </row>
    <row r="73" spans="8:17" x14ac:dyDescent="0.25">
      <c r="H73" s="4">
        <v>43444</v>
      </c>
      <c r="I73">
        <v>2.9073972602739726</v>
      </c>
      <c r="J73">
        <f t="shared" si="4"/>
        <v>136.72035616438356</v>
      </c>
      <c r="L73">
        <v>3.3118663853727139</v>
      </c>
      <c r="M73">
        <f t="shared" si="5"/>
        <v>186.23965682137833</v>
      </c>
      <c r="O73">
        <v>3.2166204301075263</v>
      </c>
      <c r="P73">
        <f t="shared" si="6"/>
        <v>174.57866021505376</v>
      </c>
    </row>
    <row r="74" spans="8:17" x14ac:dyDescent="0.25">
      <c r="H74" s="15">
        <v>43458</v>
      </c>
      <c r="I74">
        <v>2.2532328767123286</v>
      </c>
      <c r="J74">
        <f t="shared" si="4"/>
        <v>40.703561643835613</v>
      </c>
      <c r="K74">
        <f>SUM(J72:J74)/($H74-$H71)</f>
        <v>3.9425713654440999</v>
      </c>
      <c r="L74">
        <v>2.5082939521800278</v>
      </c>
      <c r="M74">
        <f t="shared" si="5"/>
        <v>46.366129395217996</v>
      </c>
      <c r="N74">
        <f>SUM(M72:M74)/($H74-$H71)</f>
        <v>5.4434701843534024</v>
      </c>
      <c r="O74">
        <v>2.4482311827956988</v>
      </c>
      <c r="P74">
        <f t="shared" si="6"/>
        <v>45.03268602150537</v>
      </c>
      <c r="Q74">
        <f>SUM(P72:P74)/($H74-$H71)</f>
        <v>5.0900327205457279</v>
      </c>
    </row>
    <row r="75" spans="8:17" x14ac:dyDescent="0.25">
      <c r="H75" s="4">
        <v>43474</v>
      </c>
      <c r="I75">
        <v>1.8898082191780821</v>
      </c>
      <c r="J75">
        <f t="shared" si="4"/>
        <v>36.051726027397258</v>
      </c>
      <c r="L75">
        <v>2.0637496483825593</v>
      </c>
      <c r="M75">
        <f t="shared" si="5"/>
        <v>40.132703234880445</v>
      </c>
      <c r="O75">
        <v>2.0227892473118274</v>
      </c>
      <c r="P75">
        <f t="shared" si="6"/>
        <v>39.171698924731182</v>
      </c>
    </row>
    <row r="76" spans="8:17" x14ac:dyDescent="0.25">
      <c r="H76" s="4">
        <v>43510</v>
      </c>
      <c r="I76">
        <v>1.6717534246575341</v>
      </c>
      <c r="J76">
        <f t="shared" ref="J76:J90" si="28">I75*(H76-H75)</f>
        <v>68.033095890410948</v>
      </c>
      <c r="L76">
        <v>1.8202658227848099</v>
      </c>
      <c r="M76">
        <f t="shared" si="5"/>
        <v>74.294987341772128</v>
      </c>
      <c r="O76">
        <v>1.7852935483870964</v>
      </c>
      <c r="P76">
        <f t="shared" si="6"/>
        <v>72.820412903225787</v>
      </c>
    </row>
    <row r="77" spans="8:17" x14ac:dyDescent="0.25">
      <c r="H77" s="4">
        <v>43525</v>
      </c>
      <c r="I77">
        <v>2.180547945205479</v>
      </c>
      <c r="J77">
        <f t="shared" si="28"/>
        <v>25.07630136986301</v>
      </c>
      <c r="L77">
        <v>2.3499915611814339</v>
      </c>
      <c r="M77">
        <f t="shared" si="5"/>
        <v>27.303987341772149</v>
      </c>
      <c r="O77">
        <v>2.3100903225806446</v>
      </c>
      <c r="P77">
        <f t="shared" si="6"/>
        <v>26.779403225806448</v>
      </c>
    </row>
    <row r="78" spans="8:17" x14ac:dyDescent="0.25">
      <c r="H78" s="4">
        <v>43529</v>
      </c>
      <c r="I78">
        <v>2.6529999999999996</v>
      </c>
      <c r="J78">
        <f t="shared" si="28"/>
        <v>8.722191780821916</v>
      </c>
      <c r="L78">
        <v>3.0687172995780587</v>
      </c>
      <c r="M78">
        <f t="shared" si="5"/>
        <v>9.3999662447257357</v>
      </c>
      <c r="O78">
        <v>2.9708225806451609</v>
      </c>
      <c r="P78">
        <f t="shared" si="6"/>
        <v>9.2403612903225785</v>
      </c>
    </row>
    <row r="79" spans="8:17" x14ac:dyDescent="0.25">
      <c r="H79" s="15">
        <v>43546</v>
      </c>
      <c r="I79">
        <v>3.653</v>
      </c>
      <c r="J79">
        <f t="shared" ref="J79:J80" si="29">I78*(H79-H78)</f>
        <v>45.100999999999992</v>
      </c>
      <c r="K79">
        <f>SUM(J75:J79)/($H79-$H74)</f>
        <v>2.0793672166874217</v>
      </c>
      <c r="L79">
        <v>4.0687172995780596</v>
      </c>
      <c r="M79">
        <f t="shared" ref="M79:M80" si="30">L78*($H79-$H78)</f>
        <v>52.168194092827001</v>
      </c>
      <c r="N79">
        <f>SUM(M75:M79)/($H79-$H74)</f>
        <v>2.3102254347270166</v>
      </c>
      <c r="O79">
        <v>3.97082258064516</v>
      </c>
      <c r="P79">
        <f t="shared" ref="P79:P80" si="31">O78*($H79-$H78)</f>
        <v>50.503983870967737</v>
      </c>
      <c r="Q79">
        <f>SUM(P75:P79)/($H79-$H74)</f>
        <v>2.2558620478983378</v>
      </c>
    </row>
    <row r="80" spans="8:17" x14ac:dyDescent="0.25">
      <c r="H80" s="4">
        <v>43587</v>
      </c>
      <c r="I80">
        <v>3.307164383561644</v>
      </c>
      <c r="J80">
        <f t="shared" si="29"/>
        <v>149.773</v>
      </c>
      <c r="L80">
        <v>3.9029873417721519</v>
      </c>
      <c r="M80">
        <f t="shared" si="30"/>
        <v>166.81740928270045</v>
      </c>
      <c r="O80">
        <v>3.7626806451612906</v>
      </c>
      <c r="P80">
        <f t="shared" si="31"/>
        <v>162.80372580645155</v>
      </c>
    </row>
    <row r="81" spans="8:18" x14ac:dyDescent="0.25">
      <c r="H81" s="4">
        <v>43595</v>
      </c>
      <c r="I81">
        <v>3.5252191780821911</v>
      </c>
      <c r="J81">
        <f t="shared" si="28"/>
        <v>26.457315068493152</v>
      </c>
      <c r="L81">
        <v>4.9182531645569618</v>
      </c>
      <c r="M81">
        <f t="shared" si="5"/>
        <v>31.223898734177215</v>
      </c>
      <c r="O81">
        <v>4.5902161290322576</v>
      </c>
      <c r="P81">
        <f t="shared" si="6"/>
        <v>30.101445161290325</v>
      </c>
    </row>
    <row r="82" spans="8:18" x14ac:dyDescent="0.25">
      <c r="H82" s="4">
        <v>43619</v>
      </c>
      <c r="I82">
        <v>3.8523013698630137</v>
      </c>
      <c r="J82">
        <f t="shared" si="28"/>
        <v>84.60526027397259</v>
      </c>
      <c r="L82">
        <v>5.6917974683544292</v>
      </c>
      <c r="M82">
        <f t="shared" si="5"/>
        <v>118.03807594936708</v>
      </c>
      <c r="O82">
        <v>5.2586258064516125</v>
      </c>
      <c r="P82">
        <f t="shared" si="6"/>
        <v>110.16518709677419</v>
      </c>
    </row>
    <row r="83" spans="8:18" x14ac:dyDescent="0.25">
      <c r="H83" s="15">
        <v>43634</v>
      </c>
      <c r="I83">
        <v>4.2884109589041097</v>
      </c>
      <c r="J83">
        <f t="shared" si="28"/>
        <v>57.784520547945206</v>
      </c>
      <c r="K83">
        <f>SUM(J80:J83)/($H83-$H79)</f>
        <v>3.6206829078455787</v>
      </c>
      <c r="L83">
        <v>6.9585513361462725</v>
      </c>
      <c r="M83">
        <f t="shared" si="5"/>
        <v>85.376962025316445</v>
      </c>
      <c r="N83">
        <f>SUM(M80:M83)/($H83-$H79)</f>
        <v>4.5620039317222867</v>
      </c>
      <c r="O83">
        <v>6.3297763440860209</v>
      </c>
      <c r="P83">
        <f t="shared" si="6"/>
        <v>78.879387096774181</v>
      </c>
      <c r="Q83">
        <f>SUM(P80:P83)/($H83-$H79)</f>
        <v>4.3403380131964804</v>
      </c>
    </row>
    <row r="84" spans="8:18" x14ac:dyDescent="0.25">
      <c r="H84" s="4">
        <v>43657</v>
      </c>
      <c r="I84">
        <v>4.8698904109589032</v>
      </c>
      <c r="J84">
        <f t="shared" si="28"/>
        <v>98.633452054794517</v>
      </c>
      <c r="L84">
        <v>9.0547609001406464</v>
      </c>
      <c r="M84">
        <f t="shared" si="5"/>
        <v>160.04668073136426</v>
      </c>
      <c r="O84">
        <v>8.0692913978494616</v>
      </c>
      <c r="P84">
        <f t="shared" si="6"/>
        <v>145.58485591397849</v>
      </c>
    </row>
    <row r="85" spans="8:18" x14ac:dyDescent="0.25">
      <c r="H85" s="4">
        <v>43704</v>
      </c>
      <c r="I85">
        <v>4.8698904109589032</v>
      </c>
      <c r="J85">
        <f t="shared" si="28"/>
        <v>228.88484931506844</v>
      </c>
      <c r="L85">
        <v>8.707123769338958</v>
      </c>
      <c r="M85">
        <f t="shared" si="5"/>
        <v>425.57376230661038</v>
      </c>
      <c r="O85">
        <v>7.8035172043010741</v>
      </c>
      <c r="P85">
        <f t="shared" si="6"/>
        <v>379.25669569892472</v>
      </c>
    </row>
    <row r="86" spans="8:18" x14ac:dyDescent="0.25">
      <c r="H86" s="15">
        <v>43733</v>
      </c>
      <c r="I86">
        <v>4.5791506849315065</v>
      </c>
      <c r="J86">
        <f t="shared" si="28"/>
        <v>141.22682191780819</v>
      </c>
      <c r="K86">
        <f>SUM(J84:J86)/($H86-$H83)</f>
        <v>4.7347992251279916</v>
      </c>
      <c r="L86">
        <v>7.7500632911392398</v>
      </c>
      <c r="M86">
        <f t="shared" si="5"/>
        <v>252.50658931082978</v>
      </c>
      <c r="N86">
        <f>SUM(M84:M86)/($H86-$H83)</f>
        <v>8.4659296196848928</v>
      </c>
      <c r="O86">
        <v>7.0033645161290314</v>
      </c>
      <c r="P86">
        <f t="shared" si="6"/>
        <v>226.30199892473115</v>
      </c>
      <c r="Q86">
        <f>SUM(P84:P86)/($H86-$H83)</f>
        <v>7.5873085912892364</v>
      </c>
    </row>
    <row r="87" spans="8:18" x14ac:dyDescent="0.25">
      <c r="H87" s="4">
        <v>43739</v>
      </c>
      <c r="I87">
        <v>4.4701232876712327</v>
      </c>
      <c r="J87">
        <f t="shared" si="28"/>
        <v>27.474904109589041</v>
      </c>
      <c r="L87">
        <v>7.4520956399437415</v>
      </c>
      <c r="M87">
        <f t="shared" si="5"/>
        <v>46.500379746835435</v>
      </c>
      <c r="O87">
        <v>6.7498892473118293</v>
      </c>
      <c r="P87">
        <f t="shared" si="6"/>
        <v>42.020187096774187</v>
      </c>
    </row>
    <row r="88" spans="8:18" x14ac:dyDescent="0.25">
      <c r="H88" s="4">
        <v>43762</v>
      </c>
      <c r="I88">
        <v>3.5615616438356161</v>
      </c>
      <c r="J88">
        <f t="shared" si="28"/>
        <v>102.81283561643835</v>
      </c>
      <c r="L88">
        <v>4.9738298171589301</v>
      </c>
      <c r="M88">
        <f t="shared" ref="M88:M90" si="32">L87*($H88-$H87)</f>
        <v>171.39819971870605</v>
      </c>
      <c r="O88">
        <v>4.6412634408602136</v>
      </c>
      <c r="P88">
        <f t="shared" ref="P88:P90" si="33">O87*($H88-$H87)</f>
        <v>155.24745268817207</v>
      </c>
    </row>
    <row r="89" spans="8:18" x14ac:dyDescent="0.25">
      <c r="H89" s="15">
        <v>43822</v>
      </c>
      <c r="I89">
        <v>2.9437397260273972</v>
      </c>
      <c r="J89">
        <f t="shared" si="28"/>
        <v>213.69369863013696</v>
      </c>
      <c r="K89">
        <f>SUM(J87:J89)/($H89-$H86)</f>
        <v>3.8649599815299367</v>
      </c>
      <c r="L89">
        <v>4.1274992967651185</v>
      </c>
      <c r="M89">
        <f t="shared" si="32"/>
        <v>298.42978902953581</v>
      </c>
      <c r="N89">
        <f>SUM(M87:M89)/($H89-$H86)</f>
        <v>5.8014423426413178</v>
      </c>
      <c r="O89">
        <v>3.8487430107526874</v>
      </c>
      <c r="P89">
        <f t="shared" si="33"/>
        <v>278.47580645161281</v>
      </c>
      <c r="Q89">
        <f>SUM(P87:P89)/($H89-$H86)</f>
        <v>5.3454319801860573</v>
      </c>
    </row>
    <row r="90" spans="8:18" x14ac:dyDescent="0.25">
      <c r="H90" s="4">
        <v>43859</v>
      </c>
      <c r="I90">
        <v>2.6166575342465754</v>
      </c>
      <c r="J90">
        <f t="shared" si="28"/>
        <v>108.91836986301369</v>
      </c>
      <c r="L90">
        <v>3.2869873417721518</v>
      </c>
      <c r="M90">
        <f t="shared" si="32"/>
        <v>152.71747398030939</v>
      </c>
      <c r="O90">
        <v>3.1291354838709675</v>
      </c>
      <c r="P90">
        <f t="shared" si="33"/>
        <v>142.40349139784942</v>
      </c>
    </row>
    <row r="91" spans="8:18" x14ac:dyDescent="0.25">
      <c r="I91">
        <f>AVERAGE(I14:I90)</f>
        <v>2.8116306706991634</v>
      </c>
      <c r="J91">
        <f>SUM(J14:J90)</f>
        <v>4433.3618082191788</v>
      </c>
      <c r="K91">
        <f>SUM(J91)/($H90-$H4)</f>
        <v>2.8166212250439511</v>
      </c>
      <c r="L91">
        <f t="shared" ref="L91:O91" si="34">AVERAGE(L14:L90)</f>
        <v>3.9563564761539438</v>
      </c>
      <c r="M91">
        <f>SUM(M14:M90)</f>
        <v>6381.9147046413491</v>
      </c>
      <c r="N91">
        <f>SUM(M91)/($H90-$H4)</f>
        <v>4.0545836751215685</v>
      </c>
      <c r="O91">
        <f t="shared" si="34"/>
        <v>3.6898502443792758</v>
      </c>
      <c r="P91">
        <f>SUM(P14:P90)</f>
        <v>5925.1812806451608</v>
      </c>
      <c r="Q91">
        <f>SUM(P91)/($H90-$H4)</f>
        <v>3.7644099622904452</v>
      </c>
      <c r="R91">
        <f>(N91-K91)/K91*100</f>
        <v>43.952038672090175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58"/>
  <sheetViews>
    <sheetView workbookViewId="0">
      <pane ySplit="1" topLeftCell="A2" activePane="bottomLeft" state="frozen"/>
      <selection pane="bottomLeft" activeCell="J19" sqref="J19"/>
    </sheetView>
  </sheetViews>
  <sheetFormatPr baseColWidth="10" defaultRowHeight="15" x14ac:dyDescent="0.25"/>
  <cols>
    <col min="1" max="1" width="14.140625" customWidth="1"/>
    <col min="10" max="10" width="14.140625" customWidth="1"/>
  </cols>
  <sheetData>
    <row r="1" spans="1:15" x14ac:dyDescent="0.25">
      <c r="A1" t="s">
        <v>51</v>
      </c>
      <c r="B1">
        <v>286.60000000000002</v>
      </c>
      <c r="E1" t="s">
        <v>78</v>
      </c>
      <c r="F1" t="s">
        <v>79</v>
      </c>
      <c r="G1" t="s">
        <v>276</v>
      </c>
      <c r="H1" t="s">
        <v>277</v>
      </c>
      <c r="J1" t="s">
        <v>51</v>
      </c>
      <c r="K1" t="s">
        <v>276</v>
      </c>
    </row>
    <row r="2" spans="1:15" x14ac:dyDescent="0.25">
      <c r="A2" t="s">
        <v>52</v>
      </c>
      <c r="B2" t="s">
        <v>53</v>
      </c>
      <c r="C2" t="s">
        <v>16</v>
      </c>
      <c r="J2" t="s">
        <v>15</v>
      </c>
      <c r="K2" t="s">
        <v>81</v>
      </c>
      <c r="L2" t="s">
        <v>82</v>
      </c>
    </row>
    <row r="3" spans="1:15" x14ac:dyDescent="0.25">
      <c r="A3" s="4">
        <v>43563</v>
      </c>
      <c r="B3">
        <v>3740</v>
      </c>
      <c r="C3" s="12">
        <f>B3/B$1</f>
        <v>13.049546406140962</v>
      </c>
      <c r="D3" s="12">
        <f>AVERAGE(C3:C9)</f>
        <v>8.8994118233476218</v>
      </c>
      <c r="E3">
        <v>13.83</v>
      </c>
      <c r="F3">
        <v>11.65</v>
      </c>
      <c r="G3">
        <v>13.65</v>
      </c>
      <c r="H3" s="12">
        <f>AVERAGE(C3:C5)</f>
        <v>11.431728308909049</v>
      </c>
      <c r="I3" s="14">
        <f>IF(E3="", "",F3/E3*100)</f>
        <v>84.237165582067973</v>
      </c>
      <c r="J3" s="4">
        <v>43563</v>
      </c>
      <c r="K3">
        <v>13.65</v>
      </c>
      <c r="L3" s="12">
        <f>AVERAGE(H3:H5)</f>
        <v>11.431728308909049</v>
      </c>
      <c r="M3">
        <f>(K3-L3)/L3</f>
        <v>0.19404517244887576</v>
      </c>
    </row>
    <row r="4" spans="1:15" x14ac:dyDescent="0.25">
      <c r="A4" s="4">
        <v>43564</v>
      </c>
      <c r="B4">
        <v>3201</v>
      </c>
      <c r="C4" s="12">
        <f t="shared" ref="C4:C67" si="0">B4/B$1</f>
        <v>11.168876482903</v>
      </c>
      <c r="D4" s="12"/>
      <c r="I4" s="14" t="str">
        <f t="shared" ref="I4:I67" si="1">IF(E4="", "",F4/E4*100)</f>
        <v/>
      </c>
      <c r="J4" s="4">
        <v>43566</v>
      </c>
      <c r="K4">
        <v>7.29</v>
      </c>
      <c r="L4" s="12">
        <f>AVERAGE(H6:H9)</f>
        <v>7.0001744591765522</v>
      </c>
      <c r="M4">
        <f t="shared" ref="M4:M15" si="2">(K4-L4)/L4</f>
        <v>4.1402616822429981E-2</v>
      </c>
    </row>
    <row r="5" spans="1:15" x14ac:dyDescent="0.25">
      <c r="A5" s="4">
        <v>43565</v>
      </c>
      <c r="B5">
        <v>2888</v>
      </c>
      <c r="C5" s="12">
        <f t="shared" si="0"/>
        <v>10.076762037683181</v>
      </c>
      <c r="D5" s="12"/>
      <c r="I5" s="14" t="str">
        <f t="shared" si="1"/>
        <v/>
      </c>
      <c r="J5" s="4">
        <v>43570</v>
      </c>
      <c r="K5">
        <v>10.52</v>
      </c>
      <c r="L5" s="12">
        <f>AVERAGE(H10:H11)</f>
        <v>8.1245638520586176</v>
      </c>
      <c r="M5">
        <f t="shared" si="2"/>
        <v>0.29483873738458238</v>
      </c>
    </row>
    <row r="6" spans="1:15" x14ac:dyDescent="0.25">
      <c r="A6" s="4">
        <v>43566</v>
      </c>
      <c r="B6">
        <v>2146</v>
      </c>
      <c r="C6" s="12">
        <f t="shared" si="0"/>
        <v>7.4877878576413117</v>
      </c>
      <c r="D6" s="12"/>
      <c r="E6">
        <v>7.44</v>
      </c>
      <c r="F6">
        <v>5.66</v>
      </c>
      <c r="G6">
        <v>7.29</v>
      </c>
      <c r="H6" s="12">
        <f>AVERAGE(C6:C9)</f>
        <v>7.0001744591765522</v>
      </c>
      <c r="I6" s="14">
        <f t="shared" si="1"/>
        <v>76.075268817204304</v>
      </c>
      <c r="J6" s="4">
        <v>43572</v>
      </c>
      <c r="K6">
        <v>15.04</v>
      </c>
      <c r="L6" s="12">
        <f>AVERAGE(H12:H38)</f>
        <v>10.946105534381875</v>
      </c>
      <c r="M6">
        <f t="shared" si="2"/>
        <v>0.37400465880391365</v>
      </c>
    </row>
    <row r="7" spans="1:15" x14ac:dyDescent="0.25">
      <c r="A7" s="4">
        <v>43567</v>
      </c>
      <c r="B7">
        <v>1548</v>
      </c>
      <c r="C7" s="12">
        <f t="shared" si="0"/>
        <v>5.4012561060711786</v>
      </c>
      <c r="D7" s="12"/>
      <c r="I7" s="14" t="str">
        <f t="shared" si="1"/>
        <v/>
      </c>
      <c r="J7" s="4">
        <v>43599</v>
      </c>
      <c r="K7">
        <v>17.809999999999999</v>
      </c>
      <c r="L7" s="12">
        <f>AVERAGE(H39:H47)</f>
        <v>12.821004884856944</v>
      </c>
      <c r="M7">
        <f t="shared" si="2"/>
        <v>0.38912668390257166</v>
      </c>
    </row>
    <row r="8" spans="1:15" x14ac:dyDescent="0.25">
      <c r="A8" s="4">
        <v>43568</v>
      </c>
      <c r="B8">
        <v>2385</v>
      </c>
      <c r="C8" s="12">
        <f t="shared" si="0"/>
        <v>8.3217027215631543</v>
      </c>
      <c r="D8" s="12"/>
      <c r="I8" s="14" t="str">
        <f t="shared" si="1"/>
        <v/>
      </c>
      <c r="J8" s="4">
        <v>43608</v>
      </c>
      <c r="K8">
        <v>12.68</v>
      </c>
      <c r="L8" s="12">
        <f>AVERAGE(H48:H55)</f>
        <v>14.02215631542219</v>
      </c>
      <c r="M8">
        <f t="shared" si="2"/>
        <v>-9.5716827371695151E-2</v>
      </c>
    </row>
    <row r="9" spans="1:15" x14ac:dyDescent="0.25">
      <c r="A9" s="4">
        <v>43569</v>
      </c>
      <c r="B9">
        <v>1946</v>
      </c>
      <c r="C9" s="12">
        <f t="shared" si="0"/>
        <v>6.7899511514305644</v>
      </c>
      <c r="D9" s="12"/>
      <c r="I9" s="14" t="str">
        <f t="shared" si="1"/>
        <v/>
      </c>
      <c r="J9" s="4">
        <v>43616</v>
      </c>
      <c r="K9">
        <v>12.95</v>
      </c>
      <c r="L9" s="12">
        <f>AVERAGE(H56:H61)</f>
        <v>10.107001628285648</v>
      </c>
      <c r="M9">
        <f t="shared" si="2"/>
        <v>0.28128998849252007</v>
      </c>
    </row>
    <row r="10" spans="1:15" x14ac:dyDescent="0.25">
      <c r="A10" s="4">
        <v>43570</v>
      </c>
      <c r="B10">
        <v>2384</v>
      </c>
      <c r="C10" s="12">
        <f t="shared" si="0"/>
        <v>8.318213538032099</v>
      </c>
      <c r="D10" s="12">
        <f>AVERAGE(C10:C16)</f>
        <v>10.000498454790151</v>
      </c>
      <c r="E10">
        <v>10.82</v>
      </c>
      <c r="F10">
        <v>7.23</v>
      </c>
      <c r="G10">
        <v>10.52</v>
      </c>
      <c r="H10" s="12">
        <f>AVERAGE(C10:C11)</f>
        <v>8.1245638520586176</v>
      </c>
      <c r="I10" s="14">
        <f t="shared" si="1"/>
        <v>66.820702402957494</v>
      </c>
      <c r="J10" s="4">
        <v>43622</v>
      </c>
      <c r="K10">
        <v>11.06</v>
      </c>
      <c r="L10" s="12">
        <f>AVERAGE(H62:H117)</f>
        <v>9.1756803907885551</v>
      </c>
      <c r="M10">
        <f t="shared" si="2"/>
        <v>0.20536020534271329</v>
      </c>
    </row>
    <row r="11" spans="1:15" x14ac:dyDescent="0.25">
      <c r="A11" s="4">
        <v>43571</v>
      </c>
      <c r="B11">
        <v>2273</v>
      </c>
      <c r="C11" s="12">
        <f t="shared" si="0"/>
        <v>7.9309141660851354</v>
      </c>
      <c r="D11" s="12"/>
      <c r="I11" s="14" t="str">
        <f t="shared" si="1"/>
        <v/>
      </c>
      <c r="J11" s="4">
        <v>43678</v>
      </c>
      <c r="K11">
        <v>12.17</v>
      </c>
      <c r="L11" s="12">
        <f>AVERAGE(H118:H179)</f>
        <v>11.00843031762825</v>
      </c>
      <c r="M11">
        <f t="shared" si="2"/>
        <v>0.10551637689087075</v>
      </c>
    </row>
    <row r="12" spans="1:15" x14ac:dyDescent="0.25">
      <c r="A12" s="4">
        <v>43572</v>
      </c>
      <c r="B12">
        <v>2952</v>
      </c>
      <c r="C12" s="12">
        <f t="shared" si="0"/>
        <v>10.300069783670621</v>
      </c>
      <c r="D12" s="12"/>
      <c r="E12">
        <v>15.35</v>
      </c>
      <c r="F12">
        <v>11.65</v>
      </c>
      <c r="G12">
        <v>15.04</v>
      </c>
      <c r="H12" s="12">
        <f>AVERAGE(C12:C38)</f>
        <v>10.946105534381875</v>
      </c>
      <c r="I12" s="14">
        <f t="shared" si="1"/>
        <v>75.895765472312704</v>
      </c>
      <c r="J12" s="4">
        <v>43740</v>
      </c>
      <c r="K12">
        <v>9.73</v>
      </c>
      <c r="L12" s="12">
        <f>AVERAGE(H180:H240)</f>
        <v>8.9422789353005658</v>
      </c>
      <c r="M12">
        <f t="shared" si="2"/>
        <v>8.8089520624303572E-2</v>
      </c>
    </row>
    <row r="13" spans="1:15" x14ac:dyDescent="0.25">
      <c r="A13" s="4">
        <v>43573</v>
      </c>
      <c r="B13">
        <v>3119</v>
      </c>
      <c r="C13" s="12">
        <f t="shared" si="0"/>
        <v>10.882763433356594</v>
      </c>
      <c r="D13" s="12"/>
      <c r="I13" s="14" t="str">
        <f t="shared" si="1"/>
        <v/>
      </c>
      <c r="J13" s="4">
        <v>43801</v>
      </c>
      <c r="K13">
        <v>8.14</v>
      </c>
      <c r="L13" s="12">
        <f>AVERAGE(H241:H261)</f>
        <v>6.112274172288128</v>
      </c>
      <c r="M13">
        <f t="shared" si="2"/>
        <v>0.3317465431942157</v>
      </c>
    </row>
    <row r="14" spans="1:15" x14ac:dyDescent="0.25">
      <c r="A14" s="4">
        <v>43574</v>
      </c>
      <c r="B14">
        <v>3121</v>
      </c>
      <c r="C14" s="12">
        <f t="shared" si="0"/>
        <v>10.889741800418701</v>
      </c>
      <c r="D14" s="12"/>
      <c r="I14" s="14" t="str">
        <f t="shared" si="1"/>
        <v/>
      </c>
      <c r="J14" s="4">
        <v>43822</v>
      </c>
      <c r="K14">
        <v>6.56</v>
      </c>
      <c r="L14" s="12">
        <f>AVERAGE(H262:H359)</f>
        <v>5.0063200305468163</v>
      </c>
      <c r="M14">
        <f t="shared" si="2"/>
        <v>0.31034371753566908</v>
      </c>
    </row>
    <row r="15" spans="1:15" x14ac:dyDescent="0.25">
      <c r="A15" s="4">
        <v>43575</v>
      </c>
      <c r="B15">
        <v>3119</v>
      </c>
      <c r="C15" s="12">
        <f t="shared" si="0"/>
        <v>10.882763433356594</v>
      </c>
      <c r="D15" s="12"/>
      <c r="I15" s="14" t="str">
        <f t="shared" si="1"/>
        <v/>
      </c>
      <c r="J15" s="4">
        <v>43981</v>
      </c>
      <c r="K15">
        <v>8.81</v>
      </c>
      <c r="L15" s="12">
        <v>7.2309085079496827</v>
      </c>
      <c r="M15">
        <f t="shared" si="2"/>
        <v>0.2183807871879806</v>
      </c>
    </row>
    <row r="16" spans="1:15" x14ac:dyDescent="0.25">
      <c r="A16" s="4">
        <v>43576</v>
      </c>
      <c r="B16">
        <v>3095</v>
      </c>
      <c r="C16" s="12">
        <f t="shared" si="0"/>
        <v>10.799023028611304</v>
      </c>
      <c r="D16" s="12"/>
      <c r="I16" s="14" t="str">
        <f t="shared" si="1"/>
        <v/>
      </c>
      <c r="K16">
        <f>AVERAGE(K3:K15)</f>
        <v>11.262307692307694</v>
      </c>
      <c r="L16">
        <f>AVERAGE(L3:L15)</f>
        <v>9.379125179814837</v>
      </c>
      <c r="M16">
        <f>AVERAGE(M3:M15)</f>
        <v>0.21064832163530398</v>
      </c>
      <c r="O16">
        <f>O19/K16</f>
        <v>0.72798311713199459</v>
      </c>
    </row>
    <row r="17" spans="1:15" x14ac:dyDescent="0.25">
      <c r="A17" s="4">
        <v>43577</v>
      </c>
      <c r="B17">
        <v>2725</v>
      </c>
      <c r="C17" s="12">
        <f t="shared" si="0"/>
        <v>9.5080251221214223</v>
      </c>
      <c r="D17" s="12">
        <f t="shared" ref="D17" si="3">AVERAGE(C17:C23)</f>
        <v>10.372345728242449</v>
      </c>
      <c r="I17" s="14" t="str">
        <f t="shared" si="1"/>
        <v/>
      </c>
    </row>
    <row r="18" spans="1:15" x14ac:dyDescent="0.25">
      <c r="A18" s="4">
        <v>43578</v>
      </c>
      <c r="B18">
        <v>3136</v>
      </c>
      <c r="C18" s="12">
        <f t="shared" si="0"/>
        <v>10.942079553384508</v>
      </c>
      <c r="D18" s="12"/>
      <c r="I18" s="14" t="str">
        <f t="shared" si="1"/>
        <v/>
      </c>
      <c r="J18" t="s">
        <v>28</v>
      </c>
      <c r="K18" t="s">
        <v>29</v>
      </c>
      <c r="L18" t="s">
        <v>30</v>
      </c>
      <c r="M18" t="s">
        <v>31</v>
      </c>
      <c r="N18" t="s">
        <v>32</v>
      </c>
      <c r="O18" t="s">
        <v>33</v>
      </c>
    </row>
    <row r="19" spans="1:15" x14ac:dyDescent="0.25">
      <c r="A19" s="4">
        <v>43579</v>
      </c>
      <c r="B19">
        <v>3172</v>
      </c>
      <c r="C19" s="12">
        <f t="shared" si="0"/>
        <v>11.067690160502442</v>
      </c>
      <c r="D19" s="12"/>
      <c r="I19" s="14" t="str">
        <f t="shared" si="1"/>
        <v/>
      </c>
      <c r="J19" t="s">
        <v>27</v>
      </c>
      <c r="K19" s="12">
        <f>AVERAGE(C3:C77,C353:C443)</f>
        <v>7.9241397123462693</v>
      </c>
      <c r="L19" s="12">
        <f>AVERAGE(C78:C170,C444:C457)</f>
        <v>10.095793947852561</v>
      </c>
      <c r="M19" s="12">
        <f>AVERAGE(C171:C260)</f>
        <v>7.978493941508594</v>
      </c>
      <c r="N19" s="12">
        <f>AVERAGE(C261:C352)</f>
        <v>4.8157180132892377</v>
      </c>
      <c r="O19" s="12">
        <f>AVERAGE(C3:C359)</f>
        <v>8.198769859945795</v>
      </c>
    </row>
    <row r="20" spans="1:15" x14ac:dyDescent="0.25">
      <c r="A20" s="4">
        <v>43580</v>
      </c>
      <c r="B20">
        <v>2191</v>
      </c>
      <c r="C20" s="12">
        <f t="shared" si="0"/>
        <v>7.6448011165387291</v>
      </c>
      <c r="D20" s="12"/>
      <c r="I20" s="14" t="str">
        <f t="shared" si="1"/>
        <v/>
      </c>
    </row>
    <row r="21" spans="1:15" x14ac:dyDescent="0.25">
      <c r="A21" s="4">
        <v>43581</v>
      </c>
      <c r="B21">
        <v>3202</v>
      </c>
      <c r="C21" s="12">
        <f t="shared" si="0"/>
        <v>11.172365666434054</v>
      </c>
      <c r="D21" s="12"/>
      <c r="I21" s="14" t="str">
        <f t="shared" si="1"/>
        <v/>
      </c>
    </row>
    <row r="22" spans="1:15" x14ac:dyDescent="0.25">
      <c r="A22" s="4">
        <v>43582</v>
      </c>
      <c r="B22">
        <v>3190</v>
      </c>
      <c r="C22" s="12">
        <f t="shared" si="0"/>
        <v>11.13049546406141</v>
      </c>
      <c r="D22" s="12"/>
      <c r="I22" s="14" t="str">
        <f t="shared" si="1"/>
        <v/>
      </c>
    </row>
    <row r="23" spans="1:15" x14ac:dyDescent="0.25">
      <c r="A23" s="4">
        <v>43583</v>
      </c>
      <c r="B23">
        <v>3193</v>
      </c>
      <c r="C23" s="12">
        <f t="shared" si="0"/>
        <v>11.14096301465457</v>
      </c>
      <c r="D23" s="12"/>
      <c r="I23" s="14" t="str">
        <f t="shared" si="1"/>
        <v/>
      </c>
    </row>
    <row r="24" spans="1:15" x14ac:dyDescent="0.25">
      <c r="A24" s="4">
        <v>43584</v>
      </c>
      <c r="B24">
        <v>3188</v>
      </c>
      <c r="C24" s="12">
        <f t="shared" si="0"/>
        <v>11.123517096999301</v>
      </c>
      <c r="D24" s="12">
        <f t="shared" ref="D24" si="4">AVERAGE(C24:C30)</f>
        <v>10.896720167480808</v>
      </c>
      <c r="I24" s="14" t="str">
        <f t="shared" si="1"/>
        <v/>
      </c>
    </row>
    <row r="25" spans="1:15" x14ac:dyDescent="0.25">
      <c r="A25" s="4">
        <v>43585</v>
      </c>
      <c r="B25">
        <v>3181</v>
      </c>
      <c r="C25" s="12">
        <f t="shared" si="0"/>
        <v>11.099092812281926</v>
      </c>
      <c r="D25" s="12"/>
      <c r="I25" s="14" t="str">
        <f t="shared" si="1"/>
        <v/>
      </c>
    </row>
    <row r="26" spans="1:15" x14ac:dyDescent="0.25">
      <c r="A26" s="4">
        <v>43586</v>
      </c>
      <c r="B26">
        <v>3202</v>
      </c>
      <c r="C26" s="12">
        <f t="shared" si="0"/>
        <v>11.172365666434054</v>
      </c>
      <c r="D26" s="12"/>
      <c r="I26" s="14" t="str">
        <f t="shared" si="1"/>
        <v/>
      </c>
    </row>
    <row r="27" spans="1:15" x14ac:dyDescent="0.25">
      <c r="A27" s="4">
        <v>43587</v>
      </c>
      <c r="B27">
        <v>3215</v>
      </c>
      <c r="C27" s="12">
        <f t="shared" si="0"/>
        <v>11.217725052337752</v>
      </c>
      <c r="D27" s="12"/>
      <c r="I27" s="14" t="str">
        <f t="shared" si="1"/>
        <v/>
      </c>
    </row>
    <row r="28" spans="1:15" x14ac:dyDescent="0.25">
      <c r="A28" s="4">
        <v>43588</v>
      </c>
      <c r="B28">
        <v>3197</v>
      </c>
      <c r="C28" s="12">
        <f t="shared" si="0"/>
        <v>11.154919748778784</v>
      </c>
      <c r="D28" s="12"/>
      <c r="I28" s="14" t="str">
        <f t="shared" si="1"/>
        <v/>
      </c>
    </row>
    <row r="29" spans="1:15" x14ac:dyDescent="0.25">
      <c r="A29" s="4">
        <v>43589</v>
      </c>
      <c r="B29">
        <v>3464</v>
      </c>
      <c r="C29" s="12">
        <f t="shared" si="0"/>
        <v>12.086531751570131</v>
      </c>
      <c r="D29" s="12"/>
      <c r="I29" s="14" t="str">
        <f t="shared" si="1"/>
        <v/>
      </c>
    </row>
    <row r="30" spans="1:15" x14ac:dyDescent="0.25">
      <c r="A30" s="4">
        <v>43590</v>
      </c>
      <c r="B30">
        <v>2414</v>
      </c>
      <c r="C30" s="12">
        <f t="shared" si="0"/>
        <v>8.4228890439637123</v>
      </c>
      <c r="D30" s="12"/>
      <c r="I30" s="14" t="str">
        <f t="shared" si="1"/>
        <v/>
      </c>
    </row>
    <row r="31" spans="1:15" x14ac:dyDescent="0.25">
      <c r="A31" s="4">
        <v>43591</v>
      </c>
      <c r="C31" s="12"/>
      <c r="D31" s="12">
        <f t="shared" ref="D31" si="5">AVERAGE(C31:C37)</f>
        <v>11.580018608978833</v>
      </c>
      <c r="I31" s="14" t="str">
        <f t="shared" si="1"/>
        <v/>
      </c>
    </row>
    <row r="32" spans="1:15" x14ac:dyDescent="0.25">
      <c r="A32" s="4">
        <v>43592</v>
      </c>
      <c r="B32">
        <v>3286</v>
      </c>
      <c r="C32" s="12">
        <f t="shared" si="0"/>
        <v>11.465457083042567</v>
      </c>
      <c r="D32" s="12"/>
      <c r="I32" s="14" t="str">
        <f t="shared" si="1"/>
        <v/>
      </c>
    </row>
    <row r="33" spans="1:9" x14ac:dyDescent="0.25">
      <c r="A33" s="4">
        <v>43593</v>
      </c>
      <c r="B33">
        <v>3314</v>
      </c>
      <c r="C33" s="12">
        <f t="shared" si="0"/>
        <v>11.563154221912072</v>
      </c>
      <c r="D33" s="12"/>
      <c r="I33" s="14" t="str">
        <f t="shared" si="1"/>
        <v/>
      </c>
    </row>
    <row r="34" spans="1:9" x14ac:dyDescent="0.25">
      <c r="A34" s="4">
        <v>43594</v>
      </c>
      <c r="B34">
        <v>3317</v>
      </c>
      <c r="C34" s="12">
        <f t="shared" si="0"/>
        <v>11.573621772505232</v>
      </c>
      <c r="D34" s="12"/>
      <c r="I34" s="14" t="str">
        <f t="shared" si="1"/>
        <v/>
      </c>
    </row>
    <row r="35" spans="1:9" x14ac:dyDescent="0.25">
      <c r="A35" s="4">
        <v>43595</v>
      </c>
      <c r="B35">
        <v>3338</v>
      </c>
      <c r="C35" s="12">
        <f t="shared" si="0"/>
        <v>11.646894626657362</v>
      </c>
      <c r="D35" s="12"/>
      <c r="I35" s="14" t="str">
        <f t="shared" si="1"/>
        <v/>
      </c>
    </row>
    <row r="36" spans="1:9" x14ac:dyDescent="0.25">
      <c r="A36" s="4">
        <v>43596</v>
      </c>
      <c r="B36">
        <v>3326</v>
      </c>
      <c r="C36" s="12">
        <f t="shared" si="0"/>
        <v>11.605024424284716</v>
      </c>
      <c r="D36" s="12"/>
      <c r="I36" s="14" t="str">
        <f t="shared" si="1"/>
        <v/>
      </c>
    </row>
    <row r="37" spans="1:9" x14ac:dyDescent="0.25">
      <c r="A37" s="4">
        <v>43597</v>
      </c>
      <c r="B37">
        <v>3332</v>
      </c>
      <c r="C37" s="12">
        <f t="shared" si="0"/>
        <v>11.625959525471039</v>
      </c>
      <c r="D37" s="12"/>
      <c r="I37" s="14" t="str">
        <f t="shared" si="1"/>
        <v/>
      </c>
    </row>
    <row r="38" spans="1:9" x14ac:dyDescent="0.25">
      <c r="A38" s="4">
        <v>43598</v>
      </c>
      <c r="B38">
        <v>3577</v>
      </c>
      <c r="C38" s="12">
        <f t="shared" si="0"/>
        <v>12.480809490579203</v>
      </c>
      <c r="D38" s="12">
        <f t="shared" ref="D38" si="6">AVERAGE(C38:C44)</f>
        <v>11.687020237264479</v>
      </c>
      <c r="I38" s="14" t="str">
        <f t="shared" si="1"/>
        <v/>
      </c>
    </row>
    <row r="39" spans="1:9" x14ac:dyDescent="0.25">
      <c r="A39" s="4">
        <v>43599</v>
      </c>
      <c r="C39" s="12"/>
      <c r="D39" s="12"/>
      <c r="E39">
        <v>18.02</v>
      </c>
      <c r="F39">
        <v>15.52</v>
      </c>
      <c r="G39">
        <v>17.809999999999999</v>
      </c>
      <c r="H39" s="12">
        <f>AVERAGE(C39:C47)</f>
        <v>12.821004884856944</v>
      </c>
      <c r="I39" s="14">
        <f t="shared" si="1"/>
        <v>86.126526082130965</v>
      </c>
    </row>
    <row r="40" spans="1:9" x14ac:dyDescent="0.25">
      <c r="A40" s="4">
        <v>43600</v>
      </c>
      <c r="B40">
        <v>2107</v>
      </c>
      <c r="C40" s="12">
        <f t="shared" si="0"/>
        <v>7.3517096999302156</v>
      </c>
      <c r="D40" s="12"/>
      <c r="I40" s="14" t="str">
        <f t="shared" si="1"/>
        <v/>
      </c>
    </row>
    <row r="41" spans="1:9" x14ac:dyDescent="0.25">
      <c r="A41" s="4">
        <v>43601</v>
      </c>
      <c r="B41">
        <v>1471</v>
      </c>
      <c r="C41" s="12">
        <f t="shared" si="0"/>
        <v>5.1325889741800417</v>
      </c>
      <c r="D41" s="12"/>
      <c r="I41" s="14" t="str">
        <f t="shared" si="1"/>
        <v/>
      </c>
    </row>
    <row r="42" spans="1:9" x14ac:dyDescent="0.25">
      <c r="A42" s="4">
        <v>43602</v>
      </c>
      <c r="B42">
        <v>4353</v>
      </c>
      <c r="C42" s="12">
        <f t="shared" si="0"/>
        <v>15.1884159106769</v>
      </c>
      <c r="D42" s="12"/>
      <c r="I42" s="14" t="str">
        <f t="shared" si="1"/>
        <v/>
      </c>
    </row>
    <row r="43" spans="1:9" x14ac:dyDescent="0.25">
      <c r="A43" s="4">
        <v>43603</v>
      </c>
      <c r="B43">
        <v>4303</v>
      </c>
      <c r="C43" s="12">
        <f t="shared" si="0"/>
        <v>15.013956734124214</v>
      </c>
      <c r="D43" s="12"/>
      <c r="I43" s="14" t="str">
        <f t="shared" si="1"/>
        <v/>
      </c>
    </row>
    <row r="44" spans="1:9" x14ac:dyDescent="0.25">
      <c r="A44" s="4">
        <v>43604</v>
      </c>
      <c r="B44">
        <v>4286</v>
      </c>
      <c r="C44" s="12">
        <f t="shared" si="0"/>
        <v>14.9546406140963</v>
      </c>
      <c r="D44" s="12"/>
      <c r="I44" s="14" t="str">
        <f t="shared" si="1"/>
        <v/>
      </c>
    </row>
    <row r="45" spans="1:9" x14ac:dyDescent="0.25">
      <c r="A45" s="4">
        <v>43605</v>
      </c>
      <c r="B45">
        <v>4293</v>
      </c>
      <c r="C45" s="12">
        <f t="shared" si="0"/>
        <v>14.979064898813677</v>
      </c>
      <c r="D45" s="12">
        <f t="shared" ref="D45" si="7">AVERAGE(C45:C51)</f>
        <v>15.216827833715481</v>
      </c>
      <c r="I45" s="14" t="str">
        <f t="shared" si="1"/>
        <v/>
      </c>
    </row>
    <row r="46" spans="1:9" x14ac:dyDescent="0.25">
      <c r="A46" s="4">
        <v>43606</v>
      </c>
      <c r="B46">
        <v>4291</v>
      </c>
      <c r="C46" s="12">
        <f t="shared" si="0"/>
        <v>14.972086531751568</v>
      </c>
      <c r="D46" s="12"/>
      <c r="I46" s="14" t="str">
        <f t="shared" si="1"/>
        <v/>
      </c>
    </row>
    <row r="47" spans="1:9" x14ac:dyDescent="0.25">
      <c r="A47" s="4">
        <v>43607</v>
      </c>
      <c r="B47">
        <v>4292</v>
      </c>
      <c r="C47" s="12">
        <f t="shared" si="0"/>
        <v>14.975575715282623</v>
      </c>
      <c r="D47" s="12"/>
      <c r="I47" s="14" t="str">
        <f t="shared" si="1"/>
        <v/>
      </c>
    </row>
    <row r="48" spans="1:9" x14ac:dyDescent="0.25">
      <c r="A48" s="4">
        <v>43608</v>
      </c>
      <c r="B48">
        <v>6841</v>
      </c>
      <c r="C48" s="12">
        <f t="shared" si="0"/>
        <v>23.869504535938589</v>
      </c>
      <c r="D48" s="12"/>
      <c r="E48">
        <v>13.83</v>
      </c>
      <c r="F48">
        <v>15.1</v>
      </c>
      <c r="G48">
        <v>12.68</v>
      </c>
      <c r="H48" s="12">
        <f>AVERAGE(C48:C55)</f>
        <v>14.02215631542219</v>
      </c>
      <c r="I48" s="14">
        <f t="shared" si="1"/>
        <v>109.18293564714389</v>
      </c>
    </row>
    <row r="49" spans="1:9" x14ac:dyDescent="0.25">
      <c r="A49" s="4">
        <v>43609</v>
      </c>
      <c r="B49">
        <v>3581</v>
      </c>
      <c r="C49" s="12">
        <f t="shared" si="0"/>
        <v>12.494766224703419</v>
      </c>
      <c r="D49" s="12"/>
      <c r="I49" s="14" t="str">
        <f t="shared" si="1"/>
        <v/>
      </c>
    </row>
    <row r="50" spans="1:9" x14ac:dyDescent="0.25">
      <c r="A50" s="4">
        <v>43610</v>
      </c>
      <c r="B50">
        <v>3610</v>
      </c>
      <c r="C50" s="12">
        <f t="shared" si="0"/>
        <v>12.595952547103977</v>
      </c>
      <c r="D50" s="12"/>
      <c r="I50" s="14" t="str">
        <f t="shared" si="1"/>
        <v/>
      </c>
    </row>
    <row r="51" spans="1:9" x14ac:dyDescent="0.25">
      <c r="A51" s="4">
        <v>43611</v>
      </c>
      <c r="B51">
        <v>3620</v>
      </c>
      <c r="C51" s="12">
        <f t="shared" si="0"/>
        <v>12.630844382414514</v>
      </c>
      <c r="D51" s="12"/>
      <c r="I51" s="14" t="str">
        <f t="shared" si="1"/>
        <v/>
      </c>
    </row>
    <row r="52" spans="1:9" x14ac:dyDescent="0.25">
      <c r="A52" s="4">
        <v>43612</v>
      </c>
      <c r="B52">
        <v>3621</v>
      </c>
      <c r="C52" s="12">
        <f t="shared" si="0"/>
        <v>12.634333565945568</v>
      </c>
      <c r="D52" s="12">
        <f t="shared" ref="D52" si="8">AVERAGE(C52:C58)</f>
        <v>11.961419599242348</v>
      </c>
      <c r="I52" s="14" t="str">
        <f t="shared" si="1"/>
        <v/>
      </c>
    </row>
    <row r="53" spans="1:9" x14ac:dyDescent="0.25">
      <c r="A53" s="4">
        <v>43613</v>
      </c>
      <c r="B53">
        <v>3620</v>
      </c>
      <c r="C53" s="12">
        <f t="shared" si="0"/>
        <v>12.630844382414514</v>
      </c>
      <c r="D53" s="12"/>
      <c r="I53" s="14" t="str">
        <f t="shared" si="1"/>
        <v/>
      </c>
    </row>
    <row r="54" spans="1:9" x14ac:dyDescent="0.25">
      <c r="A54" s="4">
        <v>43614</v>
      </c>
      <c r="B54">
        <v>3622</v>
      </c>
      <c r="C54" s="12">
        <f t="shared" si="0"/>
        <v>12.637822749476621</v>
      </c>
      <c r="D54" s="12"/>
      <c r="I54" s="14" t="str">
        <f t="shared" si="1"/>
        <v/>
      </c>
    </row>
    <row r="55" spans="1:9" x14ac:dyDescent="0.25">
      <c r="A55" s="4">
        <v>43615</v>
      </c>
      <c r="B55">
        <v>3635</v>
      </c>
      <c r="C55" s="12">
        <f t="shared" si="0"/>
        <v>12.683182135380321</v>
      </c>
      <c r="D55" s="12"/>
      <c r="I55" s="14" t="str">
        <f t="shared" si="1"/>
        <v/>
      </c>
    </row>
    <row r="56" spans="1:9" x14ac:dyDescent="0.25">
      <c r="A56" s="4">
        <v>43616</v>
      </c>
      <c r="B56">
        <v>3239</v>
      </c>
      <c r="C56" s="12">
        <f t="shared" si="0"/>
        <v>11.301465457083042</v>
      </c>
      <c r="D56" s="12"/>
      <c r="E56">
        <v>13.1</v>
      </c>
      <c r="F56">
        <v>11.32</v>
      </c>
      <c r="G56">
        <v>12.95</v>
      </c>
      <c r="H56" s="12">
        <f>AVERAGE(C56:C61)</f>
        <v>10.107001628285648</v>
      </c>
      <c r="I56" s="14">
        <f t="shared" si="1"/>
        <v>86.412213740458014</v>
      </c>
    </row>
    <row r="57" spans="1:9" x14ac:dyDescent="0.25">
      <c r="A57" s="4">
        <v>43617</v>
      </c>
      <c r="B57">
        <v>3129</v>
      </c>
      <c r="C57" s="12">
        <f t="shared" si="0"/>
        <v>10.917655268667131</v>
      </c>
      <c r="D57" s="12"/>
      <c r="I57" s="14" t="str">
        <f t="shared" si="1"/>
        <v/>
      </c>
    </row>
    <row r="58" spans="1:9" x14ac:dyDescent="0.25">
      <c r="A58" s="4">
        <v>43618</v>
      </c>
      <c r="B58">
        <v>3131</v>
      </c>
      <c r="C58" s="12">
        <f t="shared" si="0"/>
        <v>10.924633635729238</v>
      </c>
      <c r="D58" s="12"/>
      <c r="I58" s="14" t="str">
        <f t="shared" si="1"/>
        <v/>
      </c>
    </row>
    <row r="59" spans="1:9" x14ac:dyDescent="0.25">
      <c r="A59" s="4">
        <v>43619</v>
      </c>
      <c r="B59">
        <v>3140</v>
      </c>
      <c r="C59" s="12">
        <f t="shared" si="0"/>
        <v>10.956036287508722</v>
      </c>
      <c r="D59" s="12">
        <f t="shared" ref="D59" si="9">AVERAGE(C59:C65)</f>
        <v>9.4457182733526057</v>
      </c>
      <c r="I59" s="14" t="str">
        <f t="shared" si="1"/>
        <v/>
      </c>
    </row>
    <row r="60" spans="1:9" x14ac:dyDescent="0.25">
      <c r="A60" s="4">
        <v>43620</v>
      </c>
      <c r="B60">
        <v>2609</v>
      </c>
      <c r="C60" s="12">
        <f t="shared" si="0"/>
        <v>9.1032798325191902</v>
      </c>
      <c r="D60" s="12"/>
      <c r="I60" s="14" t="str">
        <f t="shared" si="1"/>
        <v/>
      </c>
    </row>
    <row r="61" spans="1:9" x14ac:dyDescent="0.25">
      <c r="A61" s="4">
        <v>43621</v>
      </c>
      <c r="B61">
        <v>2132</v>
      </c>
      <c r="C61" s="12">
        <f t="shared" si="0"/>
        <v>7.4389392882065595</v>
      </c>
      <c r="D61" s="12"/>
      <c r="I61" s="14" t="str">
        <f t="shared" si="1"/>
        <v/>
      </c>
    </row>
    <row r="62" spans="1:9" x14ac:dyDescent="0.25">
      <c r="A62" s="4">
        <v>43622</v>
      </c>
      <c r="B62">
        <v>2820</v>
      </c>
      <c r="C62" s="12">
        <f t="shared" si="0"/>
        <v>9.8394975575715282</v>
      </c>
      <c r="D62" s="12"/>
      <c r="E62">
        <v>11.19</v>
      </c>
      <c r="F62">
        <v>9.6999999999999993</v>
      </c>
      <c r="G62">
        <v>11.06</v>
      </c>
      <c r="H62" s="12">
        <f>AVERAGE(C62:C117)</f>
        <v>9.1756803907885551</v>
      </c>
      <c r="I62" s="14">
        <f t="shared" si="1"/>
        <v>86.684539767649682</v>
      </c>
    </row>
    <row r="63" spans="1:9" x14ac:dyDescent="0.25">
      <c r="A63" s="4">
        <v>43623</v>
      </c>
      <c r="B63">
        <v>2744</v>
      </c>
      <c r="C63" s="12">
        <f t="shared" si="0"/>
        <v>9.5743196092114431</v>
      </c>
      <c r="D63" s="12"/>
      <c r="I63" s="14" t="str">
        <f t="shared" si="1"/>
        <v/>
      </c>
    </row>
    <row r="64" spans="1:9" x14ac:dyDescent="0.25">
      <c r="A64" s="4">
        <v>43624</v>
      </c>
      <c r="B64">
        <v>2751</v>
      </c>
      <c r="C64" s="12">
        <f t="shared" si="0"/>
        <v>9.5987438939288197</v>
      </c>
      <c r="D64" s="12"/>
      <c r="I64" s="14" t="str">
        <f t="shared" si="1"/>
        <v/>
      </c>
    </row>
    <row r="65" spans="1:9" x14ac:dyDescent="0.25">
      <c r="A65" s="4">
        <v>43625</v>
      </c>
      <c r="B65">
        <v>2754</v>
      </c>
      <c r="C65" s="12">
        <f t="shared" si="0"/>
        <v>9.6092114445219803</v>
      </c>
      <c r="D65" s="12"/>
      <c r="I65" s="14" t="str">
        <f t="shared" si="1"/>
        <v/>
      </c>
    </row>
    <row r="66" spans="1:9" x14ac:dyDescent="0.25">
      <c r="A66" s="4">
        <v>43626</v>
      </c>
      <c r="B66">
        <v>2760</v>
      </c>
      <c r="C66" s="12">
        <f t="shared" si="0"/>
        <v>9.6301465457083033</v>
      </c>
      <c r="D66" s="12">
        <f t="shared" ref="D66" si="10">AVERAGE(C66:C72)</f>
        <v>7.6901605024424278</v>
      </c>
      <c r="I66" s="14" t="str">
        <f t="shared" si="1"/>
        <v/>
      </c>
    </row>
    <row r="67" spans="1:9" x14ac:dyDescent="0.25">
      <c r="A67" s="4">
        <v>43627</v>
      </c>
      <c r="B67">
        <v>1648</v>
      </c>
      <c r="C67" s="12">
        <f t="shared" si="0"/>
        <v>5.7501744591765522</v>
      </c>
      <c r="D67" s="12"/>
      <c r="I67" s="14" t="str">
        <f t="shared" si="1"/>
        <v/>
      </c>
    </row>
    <row r="68" spans="1:9" x14ac:dyDescent="0.25">
      <c r="A68" s="4">
        <v>43628</v>
      </c>
      <c r="C68" s="12"/>
      <c r="D68" s="12"/>
      <c r="I68" s="14" t="str">
        <f t="shared" ref="I68:I131" si="11">IF(E68="", "",F68/E68*100)</f>
        <v/>
      </c>
    </row>
    <row r="69" spans="1:9" x14ac:dyDescent="0.25">
      <c r="A69" s="4">
        <v>43629</v>
      </c>
      <c r="C69" s="12"/>
      <c r="D69" s="12"/>
      <c r="I69" s="14" t="str">
        <f t="shared" si="11"/>
        <v/>
      </c>
    </row>
    <row r="70" spans="1:9" x14ac:dyDescent="0.25">
      <c r="A70" s="4">
        <v>43630</v>
      </c>
      <c r="C70" s="12"/>
      <c r="D70" s="12"/>
      <c r="I70" s="14" t="str">
        <f t="shared" si="11"/>
        <v/>
      </c>
    </row>
    <row r="71" spans="1:9" x14ac:dyDescent="0.25">
      <c r="A71" s="4">
        <v>43631</v>
      </c>
      <c r="C71" s="12"/>
      <c r="D71" s="12"/>
      <c r="I71" s="14" t="str">
        <f t="shared" si="11"/>
        <v/>
      </c>
    </row>
    <row r="72" spans="1:9" x14ac:dyDescent="0.25">
      <c r="A72" s="4">
        <v>43632</v>
      </c>
      <c r="C72" s="12"/>
      <c r="D72" s="12"/>
      <c r="I72" s="14" t="str">
        <f t="shared" si="11"/>
        <v/>
      </c>
    </row>
    <row r="73" spans="1:9" x14ac:dyDescent="0.25">
      <c r="A73" s="4">
        <v>43633</v>
      </c>
      <c r="C73" s="12"/>
      <c r="D73" s="12"/>
      <c r="I73" s="14" t="str">
        <f t="shared" si="11"/>
        <v/>
      </c>
    </row>
    <row r="74" spans="1:9" x14ac:dyDescent="0.25">
      <c r="A74" s="4">
        <v>43634</v>
      </c>
      <c r="C74" s="12"/>
      <c r="D74" s="12"/>
      <c r="I74" s="14" t="str">
        <f t="shared" si="11"/>
        <v/>
      </c>
    </row>
    <row r="75" spans="1:9" x14ac:dyDescent="0.25">
      <c r="A75" s="4">
        <v>43635</v>
      </c>
      <c r="C75" s="12"/>
      <c r="D75" s="12"/>
      <c r="I75" s="14" t="str">
        <f t="shared" si="11"/>
        <v/>
      </c>
    </row>
    <row r="76" spans="1:9" x14ac:dyDescent="0.25">
      <c r="A76" s="4">
        <v>43636</v>
      </c>
      <c r="C76" s="12"/>
      <c r="D76" s="12"/>
      <c r="I76" s="14" t="str">
        <f t="shared" si="11"/>
        <v/>
      </c>
    </row>
    <row r="77" spans="1:9" x14ac:dyDescent="0.25">
      <c r="A77" s="4">
        <v>43637</v>
      </c>
      <c r="C77" s="12"/>
      <c r="D77" s="12"/>
      <c r="I77" s="14" t="str">
        <f t="shared" si="11"/>
        <v/>
      </c>
    </row>
    <row r="78" spans="1:9" x14ac:dyDescent="0.25">
      <c r="A78" s="4">
        <v>43638</v>
      </c>
      <c r="C78" s="12"/>
      <c r="D78" s="12"/>
      <c r="I78" s="14" t="str">
        <f t="shared" si="11"/>
        <v/>
      </c>
    </row>
    <row r="79" spans="1:9" x14ac:dyDescent="0.25">
      <c r="A79" s="4">
        <v>43639</v>
      </c>
      <c r="C79" s="12"/>
      <c r="D79" s="12"/>
      <c r="I79" s="14" t="str">
        <f t="shared" si="11"/>
        <v/>
      </c>
    </row>
    <row r="80" spans="1:9" x14ac:dyDescent="0.25">
      <c r="A80" s="4">
        <v>43640</v>
      </c>
      <c r="C80" s="12"/>
      <c r="D80" s="12">
        <f t="shared" ref="D80" si="12">AVERAGE(C80:C86)</f>
        <v>7.5924633635729242</v>
      </c>
      <c r="I80" s="14" t="str">
        <f t="shared" si="11"/>
        <v/>
      </c>
    </row>
    <row r="81" spans="1:9" x14ac:dyDescent="0.25">
      <c r="A81" s="4">
        <v>43641</v>
      </c>
      <c r="B81">
        <v>2005</v>
      </c>
      <c r="C81" s="12">
        <f t="shared" ref="C81:C131" si="13">B81/B$1</f>
        <v>6.9958129797627349</v>
      </c>
      <c r="D81" s="12"/>
      <c r="I81" s="14" t="str">
        <f t="shared" si="11"/>
        <v/>
      </c>
    </row>
    <row r="82" spans="1:9" x14ac:dyDescent="0.25">
      <c r="A82" s="4">
        <v>43642</v>
      </c>
      <c r="B82">
        <v>3072</v>
      </c>
      <c r="C82" s="12">
        <f t="shared" si="13"/>
        <v>10.718771807397069</v>
      </c>
      <c r="D82" s="12"/>
      <c r="I82" s="14" t="str">
        <f t="shared" si="11"/>
        <v/>
      </c>
    </row>
    <row r="83" spans="1:9" x14ac:dyDescent="0.25">
      <c r="A83" s="4">
        <v>43643</v>
      </c>
      <c r="B83">
        <v>1451</v>
      </c>
      <c r="C83" s="12">
        <f t="shared" si="13"/>
        <v>5.0628053035589664</v>
      </c>
      <c r="D83" s="12"/>
      <c r="I83" s="14" t="str">
        <f t="shared" si="11"/>
        <v/>
      </c>
    </row>
    <row r="84" spans="1:9" x14ac:dyDescent="0.25">
      <c r="A84" s="4">
        <v>43644</v>
      </c>
      <c r="C84" s="12"/>
      <c r="D84" s="12"/>
      <c r="H84" t="s">
        <v>80</v>
      </c>
      <c r="I84" s="14" t="str">
        <f t="shared" si="11"/>
        <v/>
      </c>
    </row>
    <row r="85" spans="1:9" x14ac:dyDescent="0.25">
      <c r="A85" s="4">
        <v>43645</v>
      </c>
      <c r="C85" s="12"/>
      <c r="D85" s="12"/>
      <c r="I85" s="14" t="str">
        <f t="shared" si="11"/>
        <v/>
      </c>
    </row>
    <row r="86" spans="1:9" x14ac:dyDescent="0.25">
      <c r="A86" s="4">
        <v>43646</v>
      </c>
      <c r="C86" s="12"/>
      <c r="D86" s="12"/>
      <c r="I86" s="14" t="str">
        <f t="shared" si="11"/>
        <v/>
      </c>
    </row>
    <row r="87" spans="1:9" x14ac:dyDescent="0.25">
      <c r="A87" s="4">
        <v>43647</v>
      </c>
      <c r="C87" s="12"/>
      <c r="D87" s="12"/>
      <c r="I87" s="14" t="str">
        <f t="shared" si="11"/>
        <v/>
      </c>
    </row>
    <row r="88" spans="1:9" x14ac:dyDescent="0.25">
      <c r="A88" s="4">
        <v>43648</v>
      </c>
      <c r="C88" s="12"/>
      <c r="D88" s="12"/>
      <c r="I88" s="14" t="str">
        <f t="shared" si="11"/>
        <v/>
      </c>
    </row>
    <row r="89" spans="1:9" x14ac:dyDescent="0.25">
      <c r="A89" s="4">
        <v>43649</v>
      </c>
      <c r="C89" s="12"/>
      <c r="D89" s="12"/>
      <c r="I89" s="14" t="str">
        <f t="shared" si="11"/>
        <v/>
      </c>
    </row>
    <row r="90" spans="1:9" x14ac:dyDescent="0.25">
      <c r="A90" s="4">
        <v>43650</v>
      </c>
      <c r="C90" s="12"/>
      <c r="D90" s="12"/>
      <c r="I90" s="14" t="str">
        <f t="shared" si="11"/>
        <v/>
      </c>
    </row>
    <row r="91" spans="1:9" x14ac:dyDescent="0.25">
      <c r="A91" s="4">
        <v>43651</v>
      </c>
      <c r="C91" s="12"/>
      <c r="D91" s="12"/>
      <c r="I91" s="14" t="str">
        <f t="shared" si="11"/>
        <v/>
      </c>
    </row>
    <row r="92" spans="1:9" x14ac:dyDescent="0.25">
      <c r="A92" s="4">
        <v>43652</v>
      </c>
      <c r="C92" s="12"/>
      <c r="D92" s="12"/>
      <c r="I92" s="14" t="str">
        <f t="shared" si="11"/>
        <v/>
      </c>
    </row>
    <row r="93" spans="1:9" x14ac:dyDescent="0.25">
      <c r="A93" s="4">
        <v>43653</v>
      </c>
      <c r="C93" s="12"/>
      <c r="D93" s="12"/>
      <c r="I93" s="14" t="str">
        <f t="shared" si="11"/>
        <v/>
      </c>
    </row>
    <row r="94" spans="1:9" x14ac:dyDescent="0.25">
      <c r="A94" s="4">
        <v>43654</v>
      </c>
      <c r="C94" s="12"/>
      <c r="D94" s="12"/>
      <c r="I94" s="14" t="str">
        <f t="shared" si="11"/>
        <v/>
      </c>
    </row>
    <row r="95" spans="1:9" x14ac:dyDescent="0.25">
      <c r="A95" s="4">
        <v>43655</v>
      </c>
      <c r="C95" s="12"/>
      <c r="D95" s="12"/>
      <c r="I95" s="14" t="str">
        <f t="shared" si="11"/>
        <v/>
      </c>
    </row>
    <row r="96" spans="1:9" x14ac:dyDescent="0.25">
      <c r="A96" s="4">
        <v>43656</v>
      </c>
      <c r="C96" s="12"/>
      <c r="D96" s="12"/>
      <c r="I96" s="14" t="str">
        <f t="shared" si="11"/>
        <v/>
      </c>
    </row>
    <row r="97" spans="1:9" x14ac:dyDescent="0.25">
      <c r="A97" s="4">
        <v>43657</v>
      </c>
      <c r="C97" s="12"/>
      <c r="D97" s="12"/>
      <c r="I97" s="14" t="str">
        <f t="shared" si="11"/>
        <v/>
      </c>
    </row>
    <row r="98" spans="1:9" x14ac:dyDescent="0.25">
      <c r="A98" s="4">
        <v>43658</v>
      </c>
      <c r="C98" s="12"/>
      <c r="D98" s="12"/>
      <c r="I98" s="14" t="str">
        <f t="shared" si="11"/>
        <v/>
      </c>
    </row>
    <row r="99" spans="1:9" x14ac:dyDescent="0.25">
      <c r="A99" s="4">
        <v>43659</v>
      </c>
      <c r="C99" s="12"/>
      <c r="D99" s="12"/>
      <c r="I99" s="14" t="str">
        <f t="shared" si="11"/>
        <v/>
      </c>
    </row>
    <row r="100" spans="1:9" x14ac:dyDescent="0.25">
      <c r="A100" s="4">
        <v>43660</v>
      </c>
      <c r="C100" s="12"/>
      <c r="D100" s="12"/>
      <c r="I100" s="14" t="str">
        <f t="shared" si="11"/>
        <v/>
      </c>
    </row>
    <row r="101" spans="1:9" x14ac:dyDescent="0.25">
      <c r="A101" s="4">
        <v>43661</v>
      </c>
      <c r="C101" s="12"/>
      <c r="D101" s="12"/>
      <c r="I101" s="14" t="str">
        <f t="shared" si="11"/>
        <v/>
      </c>
    </row>
    <row r="102" spans="1:9" x14ac:dyDescent="0.25">
      <c r="A102" s="4">
        <v>43662</v>
      </c>
      <c r="C102" s="12"/>
      <c r="D102" s="12"/>
      <c r="I102" s="14" t="str">
        <f t="shared" si="11"/>
        <v/>
      </c>
    </row>
    <row r="103" spans="1:9" x14ac:dyDescent="0.25">
      <c r="A103" s="4">
        <v>43663</v>
      </c>
      <c r="C103" s="12"/>
      <c r="D103" s="12"/>
      <c r="I103" s="14" t="str">
        <f t="shared" si="11"/>
        <v/>
      </c>
    </row>
    <row r="104" spans="1:9" x14ac:dyDescent="0.25">
      <c r="A104" s="4">
        <v>43664</v>
      </c>
      <c r="C104" s="12"/>
      <c r="D104" s="12"/>
      <c r="I104" s="14" t="str">
        <f t="shared" si="11"/>
        <v/>
      </c>
    </row>
    <row r="105" spans="1:9" x14ac:dyDescent="0.25">
      <c r="A105" s="4">
        <v>43665</v>
      </c>
      <c r="C105" s="12"/>
      <c r="D105" s="12"/>
      <c r="I105" s="14" t="str">
        <f t="shared" si="11"/>
        <v/>
      </c>
    </row>
    <row r="106" spans="1:9" x14ac:dyDescent="0.25">
      <c r="A106" s="4">
        <v>43666</v>
      </c>
      <c r="C106" s="12"/>
      <c r="D106" s="12"/>
      <c r="I106" s="14" t="str">
        <f t="shared" si="11"/>
        <v/>
      </c>
    </row>
    <row r="107" spans="1:9" x14ac:dyDescent="0.25">
      <c r="A107" s="4">
        <v>43667</v>
      </c>
      <c r="C107" s="12"/>
      <c r="D107" s="12"/>
      <c r="I107" s="14" t="str">
        <f t="shared" si="11"/>
        <v/>
      </c>
    </row>
    <row r="108" spans="1:9" x14ac:dyDescent="0.25">
      <c r="A108" s="4">
        <v>43668</v>
      </c>
      <c r="C108" s="12"/>
      <c r="D108" s="12">
        <f t="shared" ref="D108" si="14">AVERAGE(C108:C114)</f>
        <v>11.238660153524073</v>
      </c>
      <c r="I108" s="14" t="str">
        <f t="shared" si="11"/>
        <v/>
      </c>
    </row>
    <row r="109" spans="1:9" x14ac:dyDescent="0.25">
      <c r="A109" s="4">
        <v>43669</v>
      </c>
      <c r="C109" s="12"/>
      <c r="D109" s="12"/>
      <c r="I109" s="14" t="str">
        <f t="shared" si="11"/>
        <v/>
      </c>
    </row>
    <row r="110" spans="1:9" x14ac:dyDescent="0.25">
      <c r="A110" s="4">
        <v>43670</v>
      </c>
      <c r="C110" s="12"/>
      <c r="D110" s="12"/>
      <c r="I110" s="14" t="str">
        <f t="shared" si="11"/>
        <v/>
      </c>
    </row>
    <row r="111" spans="1:9" x14ac:dyDescent="0.25">
      <c r="A111" s="4">
        <v>43671</v>
      </c>
      <c r="B111">
        <v>4037</v>
      </c>
      <c r="C111" s="12">
        <f t="shared" si="13"/>
        <v>14.085833914863921</v>
      </c>
      <c r="D111" s="12"/>
      <c r="I111" s="14" t="str">
        <f t="shared" si="11"/>
        <v/>
      </c>
    </row>
    <row r="112" spans="1:9" x14ac:dyDescent="0.25">
      <c r="A112" s="4">
        <v>43672</v>
      </c>
      <c r="B112">
        <v>3018</v>
      </c>
      <c r="C112" s="12">
        <f t="shared" si="13"/>
        <v>10.530355896720167</v>
      </c>
      <c r="D112" s="12"/>
      <c r="I112" s="14" t="str">
        <f t="shared" si="11"/>
        <v/>
      </c>
    </row>
    <row r="113" spans="1:9" x14ac:dyDescent="0.25">
      <c r="A113" s="4">
        <v>43673</v>
      </c>
      <c r="B113">
        <v>2969</v>
      </c>
      <c r="C113" s="12">
        <f t="shared" si="13"/>
        <v>10.359385903698534</v>
      </c>
      <c r="D113" s="12"/>
      <c r="I113" s="14" t="str">
        <f t="shared" si="11"/>
        <v/>
      </c>
    </row>
    <row r="114" spans="1:9" x14ac:dyDescent="0.25">
      <c r="A114" s="4">
        <v>43674</v>
      </c>
      <c r="B114">
        <v>2860</v>
      </c>
      <c r="C114" s="12">
        <f t="shared" si="13"/>
        <v>9.979064898813677</v>
      </c>
      <c r="D114" s="12"/>
      <c r="I114" s="14" t="str">
        <f t="shared" si="11"/>
        <v/>
      </c>
    </row>
    <row r="115" spans="1:9" x14ac:dyDescent="0.25">
      <c r="A115" s="4">
        <v>43675</v>
      </c>
      <c r="B115">
        <v>1195</v>
      </c>
      <c r="C115" s="12">
        <f t="shared" si="13"/>
        <v>4.169574319609211</v>
      </c>
      <c r="D115" s="12">
        <f t="shared" ref="D115" si="15">AVERAGE(C115:C121)</f>
        <v>10.138071976871696</v>
      </c>
      <c r="I115" s="14" t="str">
        <f t="shared" si="11"/>
        <v/>
      </c>
    </row>
    <row r="116" spans="1:9" x14ac:dyDescent="0.25">
      <c r="A116" s="4">
        <v>43676</v>
      </c>
      <c r="B116">
        <v>3132</v>
      </c>
      <c r="C116" s="12">
        <f t="shared" si="13"/>
        <v>10.928122819260292</v>
      </c>
      <c r="D116" s="12"/>
      <c r="I116" s="14" t="str">
        <f t="shared" si="11"/>
        <v/>
      </c>
    </row>
    <row r="117" spans="1:9" x14ac:dyDescent="0.25">
      <c r="A117" s="4">
        <v>43677</v>
      </c>
      <c r="B117">
        <v>2860</v>
      </c>
      <c r="C117" s="12">
        <f t="shared" si="13"/>
        <v>9.979064898813677</v>
      </c>
      <c r="D117" s="12"/>
      <c r="I117" s="14" t="str">
        <f t="shared" si="11"/>
        <v/>
      </c>
    </row>
    <row r="118" spans="1:9" x14ac:dyDescent="0.25">
      <c r="A118" s="4">
        <v>43678</v>
      </c>
      <c r="B118">
        <v>3172</v>
      </c>
      <c r="C118" s="12">
        <f t="shared" si="13"/>
        <v>11.067690160502442</v>
      </c>
      <c r="D118" s="12"/>
      <c r="E118">
        <v>12.22</v>
      </c>
      <c r="F118">
        <v>11.57</v>
      </c>
      <c r="G118">
        <v>12.17</v>
      </c>
      <c r="H118" s="12">
        <f>AVERAGE(C118:C179)</f>
        <v>11.00843031762825</v>
      </c>
      <c r="I118" s="14">
        <f t="shared" si="11"/>
        <v>94.680851063829792</v>
      </c>
    </row>
    <row r="119" spans="1:9" x14ac:dyDescent="0.25">
      <c r="A119" s="4">
        <v>43679</v>
      </c>
      <c r="B119">
        <v>3724</v>
      </c>
      <c r="C119" s="12">
        <f t="shared" si="13"/>
        <v>12.993719469644102</v>
      </c>
      <c r="D119" s="12"/>
      <c r="I119" s="14" t="str">
        <f t="shared" si="11"/>
        <v/>
      </c>
    </row>
    <row r="120" spans="1:9" x14ac:dyDescent="0.25">
      <c r="A120" s="4">
        <v>43680</v>
      </c>
      <c r="B120">
        <v>3131</v>
      </c>
      <c r="C120" s="12">
        <f t="shared" si="13"/>
        <v>10.924633635729238</v>
      </c>
      <c r="D120" s="12"/>
      <c r="I120" s="14" t="str">
        <f t="shared" si="11"/>
        <v/>
      </c>
    </row>
    <row r="121" spans="1:9" x14ac:dyDescent="0.25">
      <c r="A121" s="4">
        <v>43681</v>
      </c>
      <c r="B121">
        <v>3125</v>
      </c>
      <c r="C121" s="12">
        <f t="shared" si="13"/>
        <v>10.903698534542917</v>
      </c>
      <c r="D121" s="12"/>
      <c r="I121" s="14" t="str">
        <f t="shared" si="11"/>
        <v/>
      </c>
    </row>
    <row r="122" spans="1:9" x14ac:dyDescent="0.25">
      <c r="A122" s="4">
        <v>43682</v>
      </c>
      <c r="B122">
        <v>3162</v>
      </c>
      <c r="C122" s="12">
        <f t="shared" si="13"/>
        <v>11.032798325191905</v>
      </c>
      <c r="D122" s="12">
        <f t="shared" ref="D122" si="16">AVERAGE(C122:C128)</f>
        <v>10.955039377928419</v>
      </c>
      <c r="I122" s="14" t="str">
        <f t="shared" si="11"/>
        <v/>
      </c>
    </row>
    <row r="123" spans="1:9" x14ac:dyDescent="0.25">
      <c r="A123" s="4">
        <v>43683</v>
      </c>
      <c r="B123">
        <v>3127</v>
      </c>
      <c r="C123" s="12">
        <f t="shared" si="13"/>
        <v>10.910676901605024</v>
      </c>
      <c r="D123" s="12"/>
      <c r="I123" s="14" t="str">
        <f t="shared" si="11"/>
        <v/>
      </c>
    </row>
    <row r="124" spans="1:9" x14ac:dyDescent="0.25">
      <c r="A124" s="4">
        <v>43684</v>
      </c>
      <c r="B124">
        <v>3153</v>
      </c>
      <c r="C124" s="12">
        <f t="shared" si="13"/>
        <v>11.001395673412421</v>
      </c>
      <c r="D124" s="12"/>
      <c r="I124" s="14" t="str">
        <f t="shared" si="11"/>
        <v/>
      </c>
    </row>
    <row r="125" spans="1:9" x14ac:dyDescent="0.25">
      <c r="A125" s="4">
        <v>43685</v>
      </c>
      <c r="B125">
        <v>3120</v>
      </c>
      <c r="C125" s="12">
        <f t="shared" si="13"/>
        <v>10.886252616887647</v>
      </c>
      <c r="D125" s="12"/>
      <c r="I125" s="14" t="str">
        <f t="shared" si="11"/>
        <v/>
      </c>
    </row>
    <row r="126" spans="1:9" x14ac:dyDescent="0.25">
      <c r="A126" s="4">
        <v>43686</v>
      </c>
      <c r="B126">
        <v>3131</v>
      </c>
      <c r="C126" s="12">
        <f t="shared" si="13"/>
        <v>10.924633635729238</v>
      </c>
      <c r="D126" s="12"/>
      <c r="I126" s="14" t="str">
        <f t="shared" si="11"/>
        <v/>
      </c>
    </row>
    <row r="127" spans="1:9" x14ac:dyDescent="0.25">
      <c r="A127" s="4">
        <v>43687</v>
      </c>
      <c r="B127">
        <v>3144</v>
      </c>
      <c r="C127" s="12">
        <f t="shared" si="13"/>
        <v>10.969993021632938</v>
      </c>
      <c r="D127" s="12"/>
      <c r="I127" s="14" t="str">
        <f t="shared" si="11"/>
        <v/>
      </c>
    </row>
    <row r="128" spans="1:9" x14ac:dyDescent="0.25">
      <c r="A128" s="4">
        <v>43688</v>
      </c>
      <c r="B128">
        <v>3141</v>
      </c>
      <c r="C128" s="12">
        <f t="shared" si="13"/>
        <v>10.959525471039775</v>
      </c>
      <c r="D128" s="12"/>
      <c r="I128" s="14" t="str">
        <f t="shared" si="11"/>
        <v/>
      </c>
    </row>
    <row r="129" spans="1:9" x14ac:dyDescent="0.25">
      <c r="A129" s="4">
        <v>43689</v>
      </c>
      <c r="B129">
        <v>3155</v>
      </c>
      <c r="C129" s="12">
        <f t="shared" si="13"/>
        <v>11.008374040474528</v>
      </c>
      <c r="D129" s="12">
        <f t="shared" ref="D129" si="17">AVERAGE(C129:C135)</f>
        <v>11.208254411324893</v>
      </c>
      <c r="I129" s="14" t="str">
        <f t="shared" si="11"/>
        <v/>
      </c>
    </row>
    <row r="130" spans="1:9" x14ac:dyDescent="0.25">
      <c r="A130" s="4">
        <v>43690</v>
      </c>
      <c r="B130">
        <v>3125</v>
      </c>
      <c r="C130" s="12">
        <f t="shared" si="13"/>
        <v>10.903698534542917</v>
      </c>
      <c r="D130" s="12"/>
      <c r="I130" s="14" t="str">
        <f t="shared" si="11"/>
        <v/>
      </c>
    </row>
    <row r="131" spans="1:9" x14ac:dyDescent="0.25">
      <c r="A131" s="4">
        <v>43691</v>
      </c>
      <c r="B131">
        <v>3129</v>
      </c>
      <c r="C131" s="12">
        <f t="shared" si="13"/>
        <v>10.917655268667131</v>
      </c>
      <c r="D131" s="12"/>
      <c r="I131" s="14" t="str">
        <f t="shared" si="11"/>
        <v/>
      </c>
    </row>
    <row r="132" spans="1:9" x14ac:dyDescent="0.25">
      <c r="A132" s="4">
        <v>43692</v>
      </c>
      <c r="B132">
        <v>3129</v>
      </c>
      <c r="C132" s="12">
        <f t="shared" ref="C132:C195" si="18">B132/B$1</f>
        <v>10.917655268667131</v>
      </c>
      <c r="D132" s="12"/>
      <c r="I132" s="14" t="str">
        <f t="shared" ref="I132:I195" si="19">IF(E132="", "",F132/E132*100)</f>
        <v/>
      </c>
    </row>
    <row r="133" spans="1:9" x14ac:dyDescent="0.25">
      <c r="A133" s="4">
        <v>43693</v>
      </c>
      <c r="B133">
        <v>3710</v>
      </c>
      <c r="C133" s="12">
        <f t="shared" si="18"/>
        <v>12.94487090020935</v>
      </c>
      <c r="D133" s="12"/>
      <c r="I133" s="14" t="str">
        <f t="shared" si="19"/>
        <v/>
      </c>
    </row>
    <row r="134" spans="1:9" x14ac:dyDescent="0.25">
      <c r="A134" s="4">
        <v>43694</v>
      </c>
      <c r="B134">
        <v>3117</v>
      </c>
      <c r="C134" s="12">
        <f t="shared" si="18"/>
        <v>10.875785066294487</v>
      </c>
      <c r="D134" s="12"/>
      <c r="I134" s="14" t="str">
        <f t="shared" si="19"/>
        <v/>
      </c>
    </row>
    <row r="135" spans="1:9" x14ac:dyDescent="0.25">
      <c r="A135" s="4">
        <v>43695</v>
      </c>
      <c r="B135">
        <v>3121</v>
      </c>
      <c r="C135" s="12">
        <f t="shared" si="18"/>
        <v>10.889741800418701</v>
      </c>
      <c r="D135" s="12"/>
      <c r="I135" s="14" t="str">
        <f t="shared" si="19"/>
        <v/>
      </c>
    </row>
    <row r="136" spans="1:9" x14ac:dyDescent="0.25">
      <c r="A136" s="4">
        <v>43696</v>
      </c>
      <c r="B136">
        <v>3131</v>
      </c>
      <c r="C136" s="12">
        <f t="shared" si="18"/>
        <v>10.924633635729238</v>
      </c>
      <c r="D136" s="12">
        <f t="shared" ref="D136" si="20">AVERAGE(C136:C142)</f>
        <v>11.041272056624463</v>
      </c>
      <c r="I136" s="14" t="str">
        <f t="shared" si="19"/>
        <v/>
      </c>
    </row>
    <row r="137" spans="1:9" x14ac:dyDescent="0.25">
      <c r="A137" s="4">
        <v>43697</v>
      </c>
      <c r="B137">
        <v>3133</v>
      </c>
      <c r="C137" s="12">
        <f t="shared" si="18"/>
        <v>10.931612002791345</v>
      </c>
      <c r="D137" s="12"/>
      <c r="I137" s="14" t="str">
        <f t="shared" si="19"/>
        <v/>
      </c>
    </row>
    <row r="138" spans="1:9" x14ac:dyDescent="0.25">
      <c r="A138" s="4">
        <v>43698</v>
      </c>
      <c r="B138">
        <v>3131</v>
      </c>
      <c r="C138" s="12">
        <f t="shared" si="18"/>
        <v>10.924633635729238</v>
      </c>
      <c r="D138" s="12"/>
      <c r="I138" s="14" t="str">
        <f t="shared" si="19"/>
        <v/>
      </c>
    </row>
    <row r="139" spans="1:9" x14ac:dyDescent="0.25">
      <c r="A139" s="4">
        <v>43699</v>
      </c>
      <c r="B139">
        <v>3132</v>
      </c>
      <c r="C139" s="12">
        <f t="shared" si="18"/>
        <v>10.928122819260292</v>
      </c>
      <c r="D139" s="12"/>
      <c r="I139" s="14" t="str">
        <f t="shared" si="19"/>
        <v/>
      </c>
    </row>
    <row r="140" spans="1:9" x14ac:dyDescent="0.25">
      <c r="A140" s="4">
        <v>43700</v>
      </c>
      <c r="B140">
        <v>3367</v>
      </c>
      <c r="C140" s="12">
        <f t="shared" si="18"/>
        <v>11.74808094905792</v>
      </c>
      <c r="D140" s="12"/>
      <c r="I140" s="14" t="str">
        <f t="shared" si="19"/>
        <v/>
      </c>
    </row>
    <row r="141" spans="1:9" x14ac:dyDescent="0.25">
      <c r="A141" s="4">
        <v>43701</v>
      </c>
      <c r="B141">
        <v>3122</v>
      </c>
      <c r="C141" s="12">
        <f t="shared" si="18"/>
        <v>10.893230983949755</v>
      </c>
      <c r="D141" s="12"/>
      <c r="I141" s="14" t="str">
        <f t="shared" si="19"/>
        <v/>
      </c>
    </row>
    <row r="142" spans="1:9" x14ac:dyDescent="0.25">
      <c r="A142" s="4">
        <v>43702</v>
      </c>
      <c r="B142">
        <v>3135</v>
      </c>
      <c r="C142" s="12">
        <f t="shared" si="18"/>
        <v>10.938590369853454</v>
      </c>
      <c r="D142" s="12"/>
      <c r="I142" s="14" t="str">
        <f t="shared" si="19"/>
        <v/>
      </c>
    </row>
    <row r="143" spans="1:9" x14ac:dyDescent="0.25">
      <c r="A143" s="4">
        <v>43703</v>
      </c>
      <c r="B143">
        <v>3116</v>
      </c>
      <c r="C143" s="12">
        <f t="shared" si="18"/>
        <v>10.872295882763433</v>
      </c>
      <c r="D143" s="12">
        <f t="shared" ref="D143" si="21">AVERAGE(C143:C149)</f>
        <v>11.097098993121323</v>
      </c>
      <c r="I143" s="14" t="str">
        <f t="shared" si="19"/>
        <v/>
      </c>
    </row>
    <row r="144" spans="1:9" x14ac:dyDescent="0.25">
      <c r="A144" s="4">
        <v>43704</v>
      </c>
      <c r="B144">
        <v>3103</v>
      </c>
      <c r="C144" s="12">
        <f t="shared" si="18"/>
        <v>10.826936496859734</v>
      </c>
      <c r="D144" s="12"/>
      <c r="I144" s="14" t="str">
        <f t="shared" si="19"/>
        <v/>
      </c>
    </row>
    <row r="145" spans="1:9" x14ac:dyDescent="0.25">
      <c r="A145" s="4">
        <v>43705</v>
      </c>
      <c r="B145">
        <v>3098</v>
      </c>
      <c r="C145" s="12">
        <f t="shared" si="18"/>
        <v>10.809490579204466</v>
      </c>
      <c r="D145" s="12"/>
      <c r="I145" s="14" t="str">
        <f t="shared" si="19"/>
        <v/>
      </c>
    </row>
    <row r="146" spans="1:9" x14ac:dyDescent="0.25">
      <c r="A146" s="4">
        <v>43706</v>
      </c>
      <c r="B146">
        <v>3093</v>
      </c>
      <c r="C146" s="12">
        <f t="shared" si="18"/>
        <v>10.792044661549197</v>
      </c>
      <c r="D146" s="12"/>
      <c r="I146" s="14" t="str">
        <f t="shared" si="19"/>
        <v/>
      </c>
    </row>
    <row r="147" spans="1:9" x14ac:dyDescent="0.25">
      <c r="A147" s="4">
        <v>43707</v>
      </c>
      <c r="B147">
        <v>3674</v>
      </c>
      <c r="C147" s="12">
        <f t="shared" si="18"/>
        <v>12.819260293091416</v>
      </c>
      <c r="D147" s="12"/>
      <c r="I147" s="14" t="str">
        <f t="shared" si="19"/>
        <v/>
      </c>
    </row>
    <row r="148" spans="1:9" x14ac:dyDescent="0.25">
      <c r="A148" s="4">
        <v>43708</v>
      </c>
      <c r="B148">
        <v>3090</v>
      </c>
      <c r="C148" s="12">
        <f t="shared" si="18"/>
        <v>10.781577110956036</v>
      </c>
      <c r="D148" s="12"/>
      <c r="I148" s="14" t="str">
        <f t="shared" si="19"/>
        <v/>
      </c>
    </row>
    <row r="149" spans="1:9" x14ac:dyDescent="0.25">
      <c r="A149" s="4">
        <v>43709</v>
      </c>
      <c r="B149">
        <v>3089</v>
      </c>
      <c r="C149" s="12">
        <f t="shared" si="18"/>
        <v>10.778087927424982</v>
      </c>
      <c r="D149" s="12"/>
      <c r="I149" s="14" t="str">
        <f t="shared" si="19"/>
        <v/>
      </c>
    </row>
    <row r="150" spans="1:9" x14ac:dyDescent="0.25">
      <c r="A150" s="4">
        <v>43710</v>
      </c>
      <c r="B150">
        <v>3076</v>
      </c>
      <c r="C150" s="12">
        <f t="shared" si="18"/>
        <v>10.732728541521283</v>
      </c>
      <c r="D150" s="12">
        <f t="shared" ref="D150" si="22">AVERAGE(C150:C156)</f>
        <v>10.674907785863821</v>
      </c>
      <c r="I150" s="14" t="str">
        <f t="shared" si="19"/>
        <v/>
      </c>
    </row>
    <row r="151" spans="1:9" x14ac:dyDescent="0.25">
      <c r="A151" s="4">
        <v>43711</v>
      </c>
      <c r="B151">
        <v>3070</v>
      </c>
      <c r="C151" s="12">
        <f t="shared" si="18"/>
        <v>10.711793440334962</v>
      </c>
      <c r="D151" s="12"/>
      <c r="I151" s="14" t="str">
        <f t="shared" si="19"/>
        <v/>
      </c>
    </row>
    <row r="152" spans="1:9" x14ac:dyDescent="0.25">
      <c r="A152" s="4">
        <v>43712</v>
      </c>
      <c r="B152">
        <v>3071</v>
      </c>
      <c r="C152" s="12">
        <f t="shared" si="18"/>
        <v>10.715282623866015</v>
      </c>
      <c r="D152" s="12"/>
      <c r="I152" s="14" t="str">
        <f t="shared" si="19"/>
        <v/>
      </c>
    </row>
    <row r="153" spans="1:9" x14ac:dyDescent="0.25">
      <c r="A153" s="4">
        <v>43713</v>
      </c>
      <c r="B153">
        <v>3082</v>
      </c>
      <c r="C153" s="12">
        <f t="shared" si="18"/>
        <v>10.753663642707606</v>
      </c>
      <c r="D153" s="12"/>
      <c r="I153" s="14" t="str">
        <f t="shared" si="19"/>
        <v/>
      </c>
    </row>
    <row r="154" spans="1:9" x14ac:dyDescent="0.25">
      <c r="A154" s="4">
        <v>43714</v>
      </c>
      <c r="B154">
        <v>2972</v>
      </c>
      <c r="C154" s="12">
        <f t="shared" si="18"/>
        <v>10.369853454291695</v>
      </c>
      <c r="D154" s="12"/>
      <c r="I154" s="14" t="str">
        <f t="shared" si="19"/>
        <v/>
      </c>
    </row>
    <row r="155" spans="1:9" x14ac:dyDescent="0.25">
      <c r="A155" s="4">
        <v>43715</v>
      </c>
      <c r="B155">
        <v>3078</v>
      </c>
      <c r="C155" s="12">
        <f t="shared" si="18"/>
        <v>10.73970690858339</v>
      </c>
      <c r="D155" s="12"/>
      <c r="I155" s="14" t="str">
        <f t="shared" si="19"/>
        <v/>
      </c>
    </row>
    <row r="156" spans="1:9" x14ac:dyDescent="0.25">
      <c r="A156" s="4">
        <v>43716</v>
      </c>
      <c r="B156">
        <v>3067</v>
      </c>
      <c r="C156" s="12">
        <f t="shared" si="18"/>
        <v>10.701325889741799</v>
      </c>
      <c r="D156" s="12"/>
      <c r="I156" s="14" t="str">
        <f t="shared" si="19"/>
        <v/>
      </c>
    </row>
    <row r="157" spans="1:9" x14ac:dyDescent="0.25">
      <c r="A157" s="4">
        <v>43717</v>
      </c>
      <c r="B157">
        <v>3076</v>
      </c>
      <c r="C157" s="12">
        <f t="shared" si="18"/>
        <v>10.732728541521283</v>
      </c>
      <c r="D157" s="12">
        <f t="shared" ref="D157" si="23">AVERAGE(C157:C163)</f>
        <v>10.735719270262186</v>
      </c>
      <c r="I157" s="14" t="str">
        <f t="shared" si="19"/>
        <v/>
      </c>
    </row>
    <row r="158" spans="1:9" x14ac:dyDescent="0.25">
      <c r="A158" s="4">
        <v>43718</v>
      </c>
      <c r="B158">
        <v>3069</v>
      </c>
      <c r="C158" s="12">
        <f t="shared" si="18"/>
        <v>10.708304256803906</v>
      </c>
      <c r="D158" s="12"/>
      <c r="I158" s="14" t="str">
        <f t="shared" si="19"/>
        <v/>
      </c>
    </row>
    <row r="159" spans="1:9" x14ac:dyDescent="0.25">
      <c r="A159" s="4">
        <v>43719</v>
      </c>
      <c r="B159">
        <v>3073</v>
      </c>
      <c r="C159" s="12">
        <f t="shared" si="18"/>
        <v>10.722260990928122</v>
      </c>
      <c r="D159" s="12"/>
      <c r="I159" s="14" t="str">
        <f t="shared" si="19"/>
        <v/>
      </c>
    </row>
    <row r="160" spans="1:9" x14ac:dyDescent="0.25">
      <c r="A160" s="4">
        <v>43720</v>
      </c>
      <c r="B160">
        <v>3082</v>
      </c>
      <c r="C160" s="12">
        <f t="shared" si="18"/>
        <v>10.753663642707606</v>
      </c>
      <c r="D160" s="12"/>
      <c r="I160" s="14" t="str">
        <f t="shared" si="19"/>
        <v/>
      </c>
    </row>
    <row r="161" spans="1:9" x14ac:dyDescent="0.25">
      <c r="A161" s="4">
        <v>43721</v>
      </c>
      <c r="B161">
        <v>3078</v>
      </c>
      <c r="C161" s="12">
        <f t="shared" si="18"/>
        <v>10.73970690858339</v>
      </c>
      <c r="D161" s="12"/>
      <c r="I161" s="14" t="str">
        <f t="shared" si="19"/>
        <v/>
      </c>
    </row>
    <row r="162" spans="1:9" x14ac:dyDescent="0.25">
      <c r="A162" s="4">
        <v>43722</v>
      </c>
      <c r="B162">
        <v>3071</v>
      </c>
      <c r="C162" s="12">
        <f t="shared" si="18"/>
        <v>10.715282623866015</v>
      </c>
      <c r="D162" s="12"/>
      <c r="I162" s="14" t="str">
        <f t="shared" si="19"/>
        <v/>
      </c>
    </row>
    <row r="163" spans="1:9" x14ac:dyDescent="0.25">
      <c r="A163" s="4">
        <v>43723</v>
      </c>
      <c r="B163">
        <v>3089</v>
      </c>
      <c r="C163" s="12">
        <f t="shared" si="18"/>
        <v>10.778087927424982</v>
      </c>
      <c r="D163" s="12"/>
      <c r="I163" s="14" t="str">
        <f t="shared" si="19"/>
        <v/>
      </c>
    </row>
    <row r="164" spans="1:9" x14ac:dyDescent="0.25">
      <c r="A164" s="4">
        <v>43724</v>
      </c>
      <c r="B164">
        <v>3646</v>
      </c>
      <c r="C164" s="12">
        <f t="shared" si="18"/>
        <v>12.721563154221911</v>
      </c>
      <c r="D164" s="12">
        <f t="shared" ref="D164" si="24">AVERAGE(C164:C170)</f>
        <v>11.432559066892631</v>
      </c>
      <c r="I164" s="14" t="str">
        <f t="shared" si="19"/>
        <v/>
      </c>
    </row>
    <row r="165" spans="1:9" x14ac:dyDescent="0.25">
      <c r="A165" s="4">
        <v>43725</v>
      </c>
      <c r="B165">
        <v>3086</v>
      </c>
      <c r="C165" s="12">
        <f t="shared" si="18"/>
        <v>10.76762037683182</v>
      </c>
      <c r="D165" s="12"/>
      <c r="I165" s="14" t="str">
        <f t="shared" si="19"/>
        <v/>
      </c>
    </row>
    <row r="166" spans="1:9" x14ac:dyDescent="0.25">
      <c r="A166" s="4">
        <v>43726</v>
      </c>
      <c r="B166">
        <v>3088</v>
      </c>
      <c r="C166" s="12">
        <f t="shared" si="18"/>
        <v>10.774598743893929</v>
      </c>
      <c r="D166" s="12"/>
      <c r="I166" s="14" t="str">
        <f t="shared" si="19"/>
        <v/>
      </c>
    </row>
    <row r="167" spans="1:9" x14ac:dyDescent="0.25">
      <c r="A167" s="4">
        <v>43727</v>
      </c>
      <c r="B167">
        <v>3081</v>
      </c>
      <c r="C167" s="12">
        <f t="shared" si="18"/>
        <v>10.750174459176552</v>
      </c>
      <c r="D167" s="12"/>
      <c r="I167" s="14" t="str">
        <f t="shared" si="19"/>
        <v/>
      </c>
    </row>
    <row r="168" spans="1:9" x14ac:dyDescent="0.25">
      <c r="A168" s="4">
        <v>43728</v>
      </c>
      <c r="B168">
        <v>3877</v>
      </c>
      <c r="C168" s="12">
        <f t="shared" si="18"/>
        <v>13.527564549895324</v>
      </c>
      <c r="D168" s="12"/>
      <c r="I168" s="14" t="str">
        <f t="shared" si="19"/>
        <v/>
      </c>
    </row>
    <row r="169" spans="1:9" x14ac:dyDescent="0.25">
      <c r="A169" s="4">
        <v>43729</v>
      </c>
      <c r="B169">
        <v>3076</v>
      </c>
      <c r="C169" s="12">
        <f t="shared" si="18"/>
        <v>10.732728541521283</v>
      </c>
      <c r="D169" s="12"/>
      <c r="I169" s="14" t="str">
        <f t="shared" si="19"/>
        <v/>
      </c>
    </row>
    <row r="170" spans="1:9" x14ac:dyDescent="0.25">
      <c r="A170" s="4">
        <v>43730</v>
      </c>
      <c r="B170">
        <v>3082</v>
      </c>
      <c r="C170" s="12">
        <f t="shared" si="18"/>
        <v>10.753663642707606</v>
      </c>
      <c r="D170" s="12"/>
      <c r="I170" s="14" t="str">
        <f t="shared" si="19"/>
        <v/>
      </c>
    </row>
    <row r="171" spans="1:9" x14ac:dyDescent="0.25">
      <c r="A171" s="4">
        <v>43731</v>
      </c>
      <c r="B171">
        <v>3072</v>
      </c>
      <c r="C171" s="12">
        <f t="shared" si="18"/>
        <v>10.718771807397069</v>
      </c>
      <c r="D171" s="12">
        <f t="shared" ref="D171" si="25">AVERAGE(C171:C177)</f>
        <v>10.727245538829626</v>
      </c>
      <c r="I171" s="14" t="str">
        <f t="shared" si="19"/>
        <v/>
      </c>
    </row>
    <row r="172" spans="1:9" x14ac:dyDescent="0.25">
      <c r="A172" s="4">
        <v>43732</v>
      </c>
      <c r="B172">
        <v>3075</v>
      </c>
      <c r="C172" s="12">
        <f t="shared" si="18"/>
        <v>10.729239357990229</v>
      </c>
      <c r="D172" s="12"/>
      <c r="I172" s="14" t="str">
        <f t="shared" si="19"/>
        <v/>
      </c>
    </row>
    <row r="173" spans="1:9" x14ac:dyDescent="0.25">
      <c r="A173" s="4">
        <v>43733</v>
      </c>
      <c r="B173">
        <v>3065</v>
      </c>
      <c r="C173" s="12">
        <f t="shared" si="18"/>
        <v>10.694347522679692</v>
      </c>
      <c r="D173" s="12"/>
      <c r="I173" s="14" t="str">
        <f t="shared" si="19"/>
        <v/>
      </c>
    </row>
    <row r="174" spans="1:9" x14ac:dyDescent="0.25">
      <c r="A174" s="4">
        <v>43734</v>
      </c>
      <c r="B174">
        <v>3076</v>
      </c>
      <c r="C174" s="12">
        <f t="shared" si="18"/>
        <v>10.732728541521283</v>
      </c>
      <c r="D174" s="12"/>
      <c r="I174" s="14" t="str">
        <f t="shared" si="19"/>
        <v/>
      </c>
    </row>
    <row r="175" spans="1:9" x14ac:dyDescent="0.25">
      <c r="A175" s="4">
        <v>43735</v>
      </c>
      <c r="B175">
        <v>3082</v>
      </c>
      <c r="C175" s="12">
        <f t="shared" si="18"/>
        <v>10.753663642707606</v>
      </c>
      <c r="D175" s="12"/>
      <c r="I175" s="14" t="str">
        <f t="shared" si="19"/>
        <v/>
      </c>
    </row>
    <row r="176" spans="1:9" x14ac:dyDescent="0.25">
      <c r="A176" s="4">
        <v>43736</v>
      </c>
      <c r="B176">
        <v>3079</v>
      </c>
      <c r="C176" s="12">
        <f t="shared" si="18"/>
        <v>10.743196092114445</v>
      </c>
      <c r="D176" s="12"/>
      <c r="I176" s="14" t="str">
        <f t="shared" si="19"/>
        <v/>
      </c>
    </row>
    <row r="177" spans="1:9" x14ac:dyDescent="0.25">
      <c r="A177" s="4">
        <v>43737</v>
      </c>
      <c r="B177">
        <v>3072</v>
      </c>
      <c r="C177" s="12">
        <f t="shared" si="18"/>
        <v>10.718771807397069</v>
      </c>
      <c r="D177" s="12"/>
      <c r="I177" s="14" t="str">
        <f t="shared" si="19"/>
        <v/>
      </c>
    </row>
    <row r="178" spans="1:9" x14ac:dyDescent="0.25">
      <c r="A178" s="4">
        <v>43738</v>
      </c>
      <c r="B178">
        <v>3088</v>
      </c>
      <c r="C178" s="12">
        <f t="shared" si="18"/>
        <v>10.774598743893929</v>
      </c>
      <c r="D178" s="12">
        <f t="shared" ref="D178" si="26">AVERAGE(C178:C184)</f>
        <v>10.544312630844381</v>
      </c>
      <c r="I178" s="14" t="str">
        <f t="shared" si="19"/>
        <v/>
      </c>
    </row>
    <row r="179" spans="1:9" x14ac:dyDescent="0.25">
      <c r="A179" s="4">
        <v>43739</v>
      </c>
      <c r="B179">
        <v>3082</v>
      </c>
      <c r="C179" s="12">
        <f t="shared" si="18"/>
        <v>10.753663642707606</v>
      </c>
      <c r="D179" s="12"/>
      <c r="G179">
        <v>12.17</v>
      </c>
      <c r="I179" s="14" t="str">
        <f t="shared" si="19"/>
        <v/>
      </c>
    </row>
    <row r="180" spans="1:9" x14ac:dyDescent="0.25">
      <c r="A180" s="4">
        <v>43740</v>
      </c>
      <c r="B180">
        <v>2923</v>
      </c>
      <c r="C180" s="12">
        <f t="shared" si="18"/>
        <v>10.198883461270063</v>
      </c>
      <c r="D180" s="12"/>
      <c r="E180">
        <v>9.83</v>
      </c>
      <c r="F180">
        <v>8.65</v>
      </c>
      <c r="G180">
        <v>9.73</v>
      </c>
      <c r="H180" s="12">
        <f>AVERAGE(C180:C240)</f>
        <v>8.9422789353005658</v>
      </c>
      <c r="I180" s="14">
        <f t="shared" si="19"/>
        <v>87.995930824008141</v>
      </c>
    </row>
    <row r="181" spans="1:9" x14ac:dyDescent="0.25">
      <c r="A181" s="4">
        <v>43741</v>
      </c>
      <c r="B181">
        <v>2489</v>
      </c>
      <c r="C181" s="12">
        <f t="shared" si="18"/>
        <v>8.6845778087927421</v>
      </c>
      <c r="D181" s="12"/>
      <c r="I181" s="14" t="str">
        <f t="shared" si="19"/>
        <v/>
      </c>
    </row>
    <row r="182" spans="1:9" x14ac:dyDescent="0.25">
      <c r="A182" s="4">
        <v>43742</v>
      </c>
      <c r="B182">
        <v>3528</v>
      </c>
      <c r="C182" s="12">
        <f t="shared" si="18"/>
        <v>12.30983949755757</v>
      </c>
      <c r="D182" s="12"/>
      <c r="I182" s="14" t="str">
        <f t="shared" si="19"/>
        <v/>
      </c>
    </row>
    <row r="183" spans="1:9" x14ac:dyDescent="0.25">
      <c r="A183" s="4">
        <v>43743</v>
      </c>
      <c r="C183" s="12"/>
      <c r="D183" s="12"/>
      <c r="I183" s="14" t="str">
        <f t="shared" si="19"/>
        <v/>
      </c>
    </row>
    <row r="184" spans="1:9" x14ac:dyDescent="0.25">
      <c r="A184" s="4">
        <v>43744</v>
      </c>
      <c r="C184" s="12"/>
      <c r="D184" s="12"/>
      <c r="I184" s="14" t="str">
        <f t="shared" si="19"/>
        <v/>
      </c>
    </row>
    <row r="185" spans="1:9" x14ac:dyDescent="0.25">
      <c r="A185" s="4">
        <v>43745</v>
      </c>
      <c r="C185" s="12"/>
      <c r="D185" s="12">
        <f t="shared" ref="D185" si="27">AVERAGE(C185:C191)</f>
        <v>8.5380321004884863</v>
      </c>
      <c r="I185" s="14" t="str">
        <f t="shared" si="19"/>
        <v/>
      </c>
    </row>
    <row r="186" spans="1:9" x14ac:dyDescent="0.25">
      <c r="A186" s="4">
        <v>43746</v>
      </c>
      <c r="B186">
        <v>2459</v>
      </c>
      <c r="C186" s="12">
        <f t="shared" si="18"/>
        <v>8.5799023028611305</v>
      </c>
      <c r="D186" s="12"/>
      <c r="I186" s="14" t="str">
        <f t="shared" si="19"/>
        <v/>
      </c>
    </row>
    <row r="187" spans="1:9" x14ac:dyDescent="0.25">
      <c r="A187" s="4">
        <v>43747</v>
      </c>
      <c r="B187">
        <v>2489</v>
      </c>
      <c r="C187" s="12">
        <f t="shared" si="18"/>
        <v>8.6845778087927421</v>
      </c>
      <c r="D187" s="12"/>
      <c r="I187" s="14" t="str">
        <f t="shared" si="19"/>
        <v/>
      </c>
    </row>
    <row r="188" spans="1:9" x14ac:dyDescent="0.25">
      <c r="A188" s="4">
        <v>43748</v>
      </c>
      <c r="B188">
        <v>2393</v>
      </c>
      <c r="C188" s="12">
        <f t="shared" si="18"/>
        <v>8.3496161898115826</v>
      </c>
      <c r="D188" s="12"/>
      <c r="I188" s="14" t="str">
        <f t="shared" si="19"/>
        <v/>
      </c>
    </row>
    <row r="189" spans="1:9" x14ac:dyDescent="0.25">
      <c r="A189" s="4">
        <v>43749</v>
      </c>
      <c r="C189" s="12"/>
      <c r="D189" s="12"/>
      <c r="I189" s="14" t="str">
        <f t="shared" si="19"/>
        <v/>
      </c>
    </row>
    <row r="190" spans="1:9" x14ac:dyDescent="0.25">
      <c r="A190" s="4">
        <v>43750</v>
      </c>
      <c r="C190" s="12"/>
      <c r="D190" s="12"/>
      <c r="I190" s="14" t="str">
        <f t="shared" si="19"/>
        <v/>
      </c>
    </row>
    <row r="191" spans="1:9" x14ac:dyDescent="0.25">
      <c r="A191" s="4">
        <v>43751</v>
      </c>
      <c r="C191" s="12"/>
      <c r="D191" s="12"/>
      <c r="I191" s="14" t="str">
        <f t="shared" si="19"/>
        <v/>
      </c>
    </row>
    <row r="192" spans="1:9" x14ac:dyDescent="0.25">
      <c r="A192" s="4">
        <v>43752</v>
      </c>
      <c r="C192" s="12"/>
      <c r="D192" s="12">
        <f t="shared" ref="D192" si="28">AVERAGE(C192:C198)</f>
        <v>5.788555478018143</v>
      </c>
      <c r="I192" s="14" t="str">
        <f t="shared" si="19"/>
        <v/>
      </c>
    </row>
    <row r="193" spans="1:9" x14ac:dyDescent="0.25">
      <c r="A193" s="4">
        <v>43753</v>
      </c>
      <c r="C193" s="12"/>
      <c r="D193" s="12"/>
      <c r="I193" s="14" t="str">
        <f t="shared" si="19"/>
        <v/>
      </c>
    </row>
    <row r="194" spans="1:9" x14ac:dyDescent="0.25">
      <c r="A194" s="4">
        <v>43754</v>
      </c>
      <c r="C194" s="12"/>
      <c r="D194" s="12"/>
      <c r="I194" s="14" t="str">
        <f t="shared" si="19"/>
        <v/>
      </c>
    </row>
    <row r="195" spans="1:9" x14ac:dyDescent="0.25">
      <c r="A195" s="4">
        <v>43755</v>
      </c>
      <c r="B195">
        <v>1659</v>
      </c>
      <c r="C195" s="12">
        <f t="shared" si="18"/>
        <v>5.788555478018143</v>
      </c>
      <c r="D195" s="12"/>
      <c r="I195" s="14" t="str">
        <f t="shared" si="19"/>
        <v/>
      </c>
    </row>
    <row r="196" spans="1:9" x14ac:dyDescent="0.25">
      <c r="A196" s="4">
        <v>43756</v>
      </c>
      <c r="C196" s="12"/>
      <c r="D196" s="12"/>
      <c r="I196" s="14" t="str">
        <f t="shared" ref="I196:I259" si="29">IF(E196="", "",F196/E196*100)</f>
        <v/>
      </c>
    </row>
    <row r="197" spans="1:9" x14ac:dyDescent="0.25">
      <c r="A197" s="4">
        <v>43757</v>
      </c>
      <c r="C197" s="12"/>
      <c r="D197" s="12"/>
      <c r="I197" s="14" t="str">
        <f t="shared" si="29"/>
        <v/>
      </c>
    </row>
    <row r="198" spans="1:9" x14ac:dyDescent="0.25">
      <c r="A198" s="4">
        <v>43758</v>
      </c>
      <c r="C198" s="12"/>
      <c r="D198" s="12"/>
      <c r="I198" s="14" t="str">
        <f t="shared" si="29"/>
        <v/>
      </c>
    </row>
    <row r="199" spans="1:9" x14ac:dyDescent="0.25">
      <c r="A199" s="4">
        <v>43759</v>
      </c>
      <c r="C199" s="12"/>
      <c r="D199" s="12"/>
      <c r="I199" s="14" t="str">
        <f t="shared" si="29"/>
        <v/>
      </c>
    </row>
    <row r="200" spans="1:9" x14ac:dyDescent="0.25">
      <c r="A200" s="4">
        <v>43760</v>
      </c>
      <c r="C200" s="12"/>
      <c r="D200" s="12"/>
      <c r="I200" s="14" t="str">
        <f t="shared" si="29"/>
        <v/>
      </c>
    </row>
    <row r="201" spans="1:9" x14ac:dyDescent="0.25">
      <c r="A201" s="4">
        <v>43761</v>
      </c>
      <c r="C201" s="12"/>
      <c r="D201" s="12"/>
      <c r="I201" s="14" t="str">
        <f t="shared" si="29"/>
        <v/>
      </c>
    </row>
    <row r="202" spans="1:9" x14ac:dyDescent="0.25">
      <c r="A202" s="4">
        <v>43762</v>
      </c>
      <c r="C202" s="12"/>
      <c r="D202" s="12"/>
      <c r="I202" s="14" t="str">
        <f t="shared" si="29"/>
        <v/>
      </c>
    </row>
    <row r="203" spans="1:9" x14ac:dyDescent="0.25">
      <c r="A203" s="4">
        <v>43763</v>
      </c>
      <c r="C203" s="12"/>
      <c r="D203" s="12"/>
      <c r="I203" s="14" t="str">
        <f t="shared" si="29"/>
        <v/>
      </c>
    </row>
    <row r="204" spans="1:9" x14ac:dyDescent="0.25">
      <c r="A204" s="4">
        <v>43764</v>
      </c>
      <c r="C204" s="12"/>
      <c r="D204" s="12"/>
      <c r="I204" s="14" t="str">
        <f t="shared" si="29"/>
        <v/>
      </c>
    </row>
    <row r="205" spans="1:9" x14ac:dyDescent="0.25">
      <c r="A205" s="4">
        <v>43765</v>
      </c>
      <c r="C205" s="12"/>
      <c r="D205" s="12"/>
      <c r="I205" s="14" t="str">
        <f t="shared" si="29"/>
        <v/>
      </c>
    </row>
    <row r="206" spans="1:9" x14ac:dyDescent="0.25">
      <c r="A206" s="4">
        <v>43766</v>
      </c>
      <c r="C206" s="12"/>
      <c r="D206" s="12"/>
      <c r="I206" s="14" t="str">
        <f t="shared" si="29"/>
        <v/>
      </c>
    </row>
    <row r="207" spans="1:9" x14ac:dyDescent="0.25">
      <c r="A207" s="4">
        <v>43767</v>
      </c>
      <c r="C207" s="12"/>
      <c r="D207" s="12"/>
      <c r="I207" s="14" t="str">
        <f t="shared" si="29"/>
        <v/>
      </c>
    </row>
    <row r="208" spans="1:9" x14ac:dyDescent="0.25">
      <c r="A208" s="4">
        <v>43768</v>
      </c>
      <c r="C208" s="12"/>
      <c r="D208" s="12"/>
      <c r="I208" s="14" t="str">
        <f t="shared" si="29"/>
        <v/>
      </c>
    </row>
    <row r="209" spans="1:9" x14ac:dyDescent="0.25">
      <c r="A209" s="4">
        <v>43769</v>
      </c>
      <c r="C209" s="12"/>
      <c r="D209" s="12"/>
      <c r="I209" s="14" t="str">
        <f t="shared" si="29"/>
        <v/>
      </c>
    </row>
    <row r="210" spans="1:9" x14ac:dyDescent="0.25">
      <c r="A210" s="4">
        <v>43770</v>
      </c>
      <c r="C210" s="12"/>
      <c r="D210" s="12"/>
      <c r="I210" s="14" t="str">
        <f t="shared" si="29"/>
        <v/>
      </c>
    </row>
    <row r="211" spans="1:9" x14ac:dyDescent="0.25">
      <c r="A211" s="4">
        <v>43771</v>
      </c>
      <c r="C211" s="12"/>
      <c r="D211" s="12"/>
      <c r="I211" s="14" t="str">
        <f t="shared" si="29"/>
        <v/>
      </c>
    </row>
    <row r="212" spans="1:9" x14ac:dyDescent="0.25">
      <c r="A212" s="4">
        <v>43772</v>
      </c>
      <c r="C212" s="12"/>
      <c r="D212" s="12"/>
      <c r="I212" s="14" t="str">
        <f t="shared" si="29"/>
        <v/>
      </c>
    </row>
    <row r="213" spans="1:9" x14ac:dyDescent="0.25">
      <c r="A213" s="4">
        <v>43773</v>
      </c>
      <c r="C213" s="12"/>
      <c r="D213" s="12"/>
      <c r="I213" s="14" t="str">
        <f t="shared" si="29"/>
        <v/>
      </c>
    </row>
    <row r="214" spans="1:9" x14ac:dyDescent="0.25">
      <c r="A214" s="4">
        <v>43774</v>
      </c>
      <c r="C214" s="12"/>
      <c r="D214" s="12"/>
      <c r="I214" s="14" t="str">
        <f t="shared" si="29"/>
        <v/>
      </c>
    </row>
    <row r="215" spans="1:9" x14ac:dyDescent="0.25">
      <c r="A215" s="4">
        <v>43775</v>
      </c>
      <c r="C215" s="12"/>
      <c r="D215" s="12"/>
      <c r="I215" s="14" t="str">
        <f t="shared" si="29"/>
        <v/>
      </c>
    </row>
    <row r="216" spans="1:9" x14ac:dyDescent="0.25">
      <c r="A216" s="4">
        <v>43776</v>
      </c>
      <c r="C216" s="12"/>
      <c r="D216" s="12"/>
      <c r="I216" s="14" t="str">
        <f t="shared" si="29"/>
        <v/>
      </c>
    </row>
    <row r="217" spans="1:9" x14ac:dyDescent="0.25">
      <c r="A217" s="4">
        <v>43777</v>
      </c>
      <c r="C217" s="12"/>
      <c r="D217" s="12"/>
      <c r="I217" s="14" t="str">
        <f t="shared" si="29"/>
        <v/>
      </c>
    </row>
    <row r="218" spans="1:9" x14ac:dyDescent="0.25">
      <c r="A218" s="4">
        <v>43778</v>
      </c>
      <c r="C218" s="12"/>
      <c r="D218" s="12"/>
      <c r="I218" s="14" t="str">
        <f t="shared" si="29"/>
        <v/>
      </c>
    </row>
    <row r="219" spans="1:9" x14ac:dyDescent="0.25">
      <c r="A219" s="4">
        <v>43779</v>
      </c>
      <c r="C219" s="12"/>
      <c r="D219" s="12"/>
      <c r="I219" s="14" t="str">
        <f t="shared" si="29"/>
        <v/>
      </c>
    </row>
    <row r="220" spans="1:9" x14ac:dyDescent="0.25">
      <c r="A220" s="4">
        <v>43780</v>
      </c>
      <c r="C220" s="12"/>
      <c r="D220" s="12"/>
      <c r="I220" s="14" t="str">
        <f t="shared" si="29"/>
        <v/>
      </c>
    </row>
    <row r="221" spans="1:9" x14ac:dyDescent="0.25">
      <c r="A221" s="4">
        <v>43781</v>
      </c>
      <c r="C221" s="12"/>
      <c r="D221" s="12"/>
      <c r="I221" s="14" t="str">
        <f t="shared" si="29"/>
        <v/>
      </c>
    </row>
    <row r="222" spans="1:9" x14ac:dyDescent="0.25">
      <c r="A222" s="4">
        <v>43782</v>
      </c>
      <c r="C222" s="12"/>
      <c r="D222" s="12"/>
      <c r="I222" s="14" t="str">
        <f t="shared" si="29"/>
        <v/>
      </c>
    </row>
    <row r="223" spans="1:9" x14ac:dyDescent="0.25">
      <c r="A223" s="4">
        <v>43783</v>
      </c>
      <c r="C223" s="12"/>
      <c r="D223" s="12"/>
      <c r="I223" s="14" t="str">
        <f t="shared" si="29"/>
        <v/>
      </c>
    </row>
    <row r="224" spans="1:9" x14ac:dyDescent="0.25">
      <c r="A224" s="4">
        <v>43784</v>
      </c>
      <c r="C224" s="12"/>
      <c r="D224" s="12"/>
      <c r="I224" s="14" t="str">
        <f t="shared" si="29"/>
        <v/>
      </c>
    </row>
    <row r="225" spans="1:9" x14ac:dyDescent="0.25">
      <c r="A225" s="4">
        <v>43785</v>
      </c>
      <c r="C225" s="12"/>
      <c r="D225" s="12"/>
      <c r="I225" s="14" t="str">
        <f t="shared" si="29"/>
        <v/>
      </c>
    </row>
    <row r="226" spans="1:9" x14ac:dyDescent="0.25">
      <c r="A226" s="4">
        <v>43786</v>
      </c>
      <c r="C226" s="12"/>
      <c r="D226" s="12"/>
      <c r="I226" s="14" t="str">
        <f t="shared" si="29"/>
        <v/>
      </c>
    </row>
    <row r="227" spans="1:9" x14ac:dyDescent="0.25">
      <c r="A227" s="4">
        <v>43787</v>
      </c>
      <c r="C227" s="12"/>
      <c r="D227" s="12"/>
      <c r="I227" s="14" t="str">
        <f t="shared" si="29"/>
        <v/>
      </c>
    </row>
    <row r="228" spans="1:9" x14ac:dyDescent="0.25">
      <c r="A228" s="4">
        <v>43788</v>
      </c>
      <c r="C228" s="12"/>
      <c r="D228" s="12"/>
      <c r="I228" s="14" t="str">
        <f t="shared" si="29"/>
        <v/>
      </c>
    </row>
    <row r="229" spans="1:9" x14ac:dyDescent="0.25">
      <c r="A229" s="4">
        <v>43789</v>
      </c>
      <c r="C229" s="12"/>
      <c r="D229" s="12"/>
      <c r="I229" s="14" t="str">
        <f t="shared" si="29"/>
        <v/>
      </c>
    </row>
    <row r="230" spans="1:9" x14ac:dyDescent="0.25">
      <c r="A230" s="4">
        <v>43790</v>
      </c>
      <c r="C230" s="12"/>
      <c r="D230" s="12"/>
      <c r="I230" s="14" t="str">
        <f t="shared" si="29"/>
        <v/>
      </c>
    </row>
    <row r="231" spans="1:9" x14ac:dyDescent="0.25">
      <c r="A231" s="4">
        <v>43791</v>
      </c>
      <c r="C231" s="12"/>
      <c r="D231" s="12"/>
      <c r="I231" s="14" t="str">
        <f t="shared" si="29"/>
        <v/>
      </c>
    </row>
    <row r="232" spans="1:9" x14ac:dyDescent="0.25">
      <c r="A232" s="4">
        <v>43792</v>
      </c>
      <c r="C232" s="12"/>
      <c r="D232" s="12"/>
      <c r="I232" s="14" t="str">
        <f t="shared" si="29"/>
        <v/>
      </c>
    </row>
    <row r="233" spans="1:9" x14ac:dyDescent="0.25">
      <c r="A233" s="4">
        <v>43793</v>
      </c>
      <c r="C233" s="12"/>
      <c r="D233" s="12"/>
      <c r="I233" s="14" t="str">
        <f t="shared" si="29"/>
        <v/>
      </c>
    </row>
    <row r="234" spans="1:9" x14ac:dyDescent="0.25">
      <c r="A234" s="4">
        <v>43794</v>
      </c>
      <c r="C234" s="12"/>
      <c r="D234" s="12"/>
      <c r="I234" s="14" t="str">
        <f t="shared" si="29"/>
        <v/>
      </c>
    </row>
    <row r="235" spans="1:9" x14ac:dyDescent="0.25">
      <c r="A235" s="4">
        <v>43795</v>
      </c>
      <c r="C235" s="12"/>
      <c r="D235" s="12"/>
      <c r="I235" s="14" t="str">
        <f t="shared" si="29"/>
        <v/>
      </c>
    </row>
    <row r="236" spans="1:9" x14ac:dyDescent="0.25">
      <c r="A236" s="4">
        <v>43796</v>
      </c>
      <c r="C236" s="12"/>
      <c r="D236" s="12"/>
      <c r="I236" s="14" t="str">
        <f t="shared" si="29"/>
        <v/>
      </c>
    </row>
    <row r="237" spans="1:9" x14ac:dyDescent="0.25">
      <c r="A237" s="4">
        <v>43797</v>
      </c>
      <c r="C237" s="12"/>
      <c r="D237" s="12"/>
      <c r="I237" s="14" t="str">
        <f t="shared" si="29"/>
        <v/>
      </c>
    </row>
    <row r="238" spans="1:9" x14ac:dyDescent="0.25">
      <c r="A238" s="4">
        <v>43798</v>
      </c>
      <c r="C238" s="12"/>
      <c r="D238" s="12"/>
      <c r="I238" s="14" t="str">
        <f t="shared" si="29"/>
        <v/>
      </c>
    </row>
    <row r="239" spans="1:9" x14ac:dyDescent="0.25">
      <c r="A239" s="4">
        <v>43799</v>
      </c>
      <c r="C239" s="12"/>
      <c r="D239" s="12"/>
      <c r="I239" s="14" t="str">
        <f t="shared" si="29"/>
        <v/>
      </c>
    </row>
    <row r="240" spans="1:9" x14ac:dyDescent="0.25">
      <c r="A240" s="4">
        <v>43800</v>
      </c>
      <c r="C240" s="12"/>
      <c r="D240" s="12"/>
      <c r="G240">
        <v>9.73</v>
      </c>
      <c r="I240" s="14" t="str">
        <f t="shared" si="29"/>
        <v/>
      </c>
    </row>
    <row r="241" spans="1:9" x14ac:dyDescent="0.25">
      <c r="A241" s="4">
        <v>43801</v>
      </c>
      <c r="C241" s="12"/>
      <c r="D241" s="12">
        <f t="shared" ref="D241" si="30">AVERAGE(C241:C247)</f>
        <v>5.5460572226099085</v>
      </c>
      <c r="E241">
        <v>8.2200000000000006</v>
      </c>
      <c r="F241">
        <v>7.28</v>
      </c>
      <c r="G241">
        <v>8.14</v>
      </c>
      <c r="H241" s="12">
        <f>AVERAGE(C241:C261)</f>
        <v>6.112274172288128</v>
      </c>
      <c r="I241" s="14">
        <f t="shared" si="29"/>
        <v>88.564476885644766</v>
      </c>
    </row>
    <row r="242" spans="1:9" x14ac:dyDescent="0.25">
      <c r="A242" s="4">
        <v>43802</v>
      </c>
      <c r="C242" s="12"/>
      <c r="D242" s="12"/>
      <c r="I242" s="14" t="str">
        <f t="shared" si="29"/>
        <v/>
      </c>
    </row>
    <row r="243" spans="1:9" x14ac:dyDescent="0.25">
      <c r="A243" s="4">
        <v>43803</v>
      </c>
      <c r="C243" s="12"/>
      <c r="D243" s="12"/>
      <c r="I243" s="14" t="str">
        <f t="shared" si="29"/>
        <v/>
      </c>
    </row>
    <row r="244" spans="1:9" x14ac:dyDescent="0.25">
      <c r="A244" s="4">
        <v>43804</v>
      </c>
      <c r="B244">
        <v>502</v>
      </c>
      <c r="C244" s="12">
        <f t="shared" ref="C244:C259" si="31">B244/B$1</f>
        <v>1.7515701325889741</v>
      </c>
      <c r="D244" s="12"/>
      <c r="I244" s="14" t="str">
        <f t="shared" si="29"/>
        <v/>
      </c>
    </row>
    <row r="245" spans="1:9" x14ac:dyDescent="0.25">
      <c r="A245" s="4">
        <v>43805</v>
      </c>
      <c r="B245">
        <v>2080</v>
      </c>
      <c r="C245" s="12">
        <f t="shared" si="31"/>
        <v>7.2575017445917647</v>
      </c>
      <c r="D245" s="12"/>
      <c r="I245" s="14" t="str">
        <f t="shared" si="29"/>
        <v/>
      </c>
    </row>
    <row r="246" spans="1:9" x14ac:dyDescent="0.25">
      <c r="A246" s="4">
        <v>43806</v>
      </c>
      <c r="B246">
        <v>1676</v>
      </c>
      <c r="C246" s="12">
        <f t="shared" si="31"/>
        <v>5.8478715980460567</v>
      </c>
      <c r="D246" s="12"/>
      <c r="I246" s="14" t="str">
        <f t="shared" si="29"/>
        <v/>
      </c>
    </row>
    <row r="247" spans="1:9" x14ac:dyDescent="0.25">
      <c r="A247" s="4">
        <v>43807</v>
      </c>
      <c r="B247">
        <v>2100</v>
      </c>
      <c r="C247" s="12">
        <f t="shared" si="31"/>
        <v>7.3272854152128399</v>
      </c>
      <c r="D247" s="12"/>
      <c r="I247" s="14" t="str">
        <f t="shared" si="29"/>
        <v/>
      </c>
    </row>
    <row r="248" spans="1:9" x14ac:dyDescent="0.25">
      <c r="A248" s="4">
        <v>43808</v>
      </c>
      <c r="B248">
        <v>1713</v>
      </c>
      <c r="C248" s="12">
        <f t="shared" si="31"/>
        <v>5.9769713886950449</v>
      </c>
      <c r="D248" s="12">
        <f t="shared" ref="D248" si="32">AVERAGE(C248:C254)</f>
        <v>6.5820955039377935</v>
      </c>
      <c r="I248" s="14" t="str">
        <f t="shared" si="29"/>
        <v/>
      </c>
    </row>
    <row r="249" spans="1:9" x14ac:dyDescent="0.25">
      <c r="A249" s="4">
        <v>43809</v>
      </c>
      <c r="B249">
        <v>2112</v>
      </c>
      <c r="C249" s="12">
        <f t="shared" si="31"/>
        <v>7.3691556175854842</v>
      </c>
      <c r="D249" s="12"/>
      <c r="I249" s="14" t="str">
        <f t="shared" si="29"/>
        <v/>
      </c>
    </row>
    <row r="250" spans="1:9" x14ac:dyDescent="0.25">
      <c r="A250" s="4">
        <v>43810</v>
      </c>
      <c r="B250">
        <v>1697</v>
      </c>
      <c r="C250" s="12">
        <f t="shared" si="31"/>
        <v>5.9211444521981855</v>
      </c>
      <c r="D250" s="12"/>
      <c r="I250" s="14" t="str">
        <f t="shared" si="29"/>
        <v/>
      </c>
    </row>
    <row r="251" spans="1:9" x14ac:dyDescent="0.25">
      <c r="A251" s="4">
        <v>43811</v>
      </c>
      <c r="B251">
        <v>2126</v>
      </c>
      <c r="C251" s="12">
        <f t="shared" si="31"/>
        <v>7.4180041870202365</v>
      </c>
      <c r="D251" s="12"/>
      <c r="I251" s="14" t="str">
        <f t="shared" si="29"/>
        <v/>
      </c>
    </row>
    <row r="252" spans="1:9" x14ac:dyDescent="0.25">
      <c r="A252" s="4">
        <v>43812</v>
      </c>
      <c r="B252">
        <v>1694</v>
      </c>
      <c r="C252" s="12">
        <f t="shared" si="31"/>
        <v>5.910676901605024</v>
      </c>
      <c r="D252" s="12"/>
      <c r="I252" s="14" t="str">
        <f t="shared" si="29"/>
        <v/>
      </c>
    </row>
    <row r="253" spans="1:9" x14ac:dyDescent="0.25">
      <c r="A253" s="4">
        <v>43813</v>
      </c>
      <c r="B253">
        <v>2143</v>
      </c>
      <c r="C253" s="12">
        <f t="shared" si="31"/>
        <v>7.4773203070481502</v>
      </c>
      <c r="D253" s="12"/>
      <c r="I253" s="14" t="str">
        <f t="shared" si="29"/>
        <v/>
      </c>
    </row>
    <row r="254" spans="1:9" x14ac:dyDescent="0.25">
      <c r="A254" s="4">
        <v>43814</v>
      </c>
      <c r="B254">
        <v>1720</v>
      </c>
      <c r="C254" s="12">
        <f t="shared" si="31"/>
        <v>6.0013956734124214</v>
      </c>
      <c r="D254" s="12"/>
      <c r="I254" s="14" t="str">
        <f t="shared" si="29"/>
        <v/>
      </c>
    </row>
    <row r="255" spans="1:9" x14ac:dyDescent="0.25">
      <c r="A255" s="4">
        <v>43815</v>
      </c>
      <c r="B255">
        <v>1709</v>
      </c>
      <c r="C255" s="12">
        <f t="shared" si="31"/>
        <v>5.9630146545708298</v>
      </c>
      <c r="D255" s="12">
        <f t="shared" ref="D255" si="33">AVERAGE(C255:C261)</f>
        <v>5.9660053833117326</v>
      </c>
      <c r="I255" s="14" t="str">
        <f t="shared" si="29"/>
        <v/>
      </c>
    </row>
    <row r="256" spans="1:9" x14ac:dyDescent="0.25">
      <c r="A256" s="4">
        <v>43816</v>
      </c>
      <c r="B256">
        <v>1714</v>
      </c>
      <c r="C256" s="12">
        <f t="shared" si="31"/>
        <v>5.9804605722260984</v>
      </c>
      <c r="D256" s="12"/>
      <c r="I256" s="14" t="str">
        <f t="shared" si="29"/>
        <v/>
      </c>
    </row>
    <row r="257" spans="1:9" x14ac:dyDescent="0.25">
      <c r="A257" s="4">
        <v>43817</v>
      </c>
      <c r="B257">
        <v>1708</v>
      </c>
      <c r="C257" s="12">
        <f t="shared" si="31"/>
        <v>5.9595254710397763</v>
      </c>
      <c r="D257" s="12"/>
      <c r="I257" s="14" t="str">
        <f t="shared" si="29"/>
        <v/>
      </c>
    </row>
    <row r="258" spans="1:9" x14ac:dyDescent="0.25">
      <c r="A258" s="4">
        <v>43818</v>
      </c>
      <c r="B258">
        <v>1709</v>
      </c>
      <c r="C258" s="12">
        <f t="shared" si="31"/>
        <v>5.9630146545708298</v>
      </c>
      <c r="D258" s="12"/>
      <c r="I258" s="14" t="str">
        <f t="shared" si="29"/>
        <v/>
      </c>
    </row>
    <row r="259" spans="1:9" x14ac:dyDescent="0.25">
      <c r="A259" s="4">
        <v>43819</v>
      </c>
      <c r="B259">
        <v>1715</v>
      </c>
      <c r="C259" s="12">
        <f t="shared" si="31"/>
        <v>5.9839497557571519</v>
      </c>
      <c r="D259" s="12"/>
      <c r="I259" s="14" t="str">
        <f t="shared" si="29"/>
        <v/>
      </c>
    </row>
    <row r="260" spans="1:9" x14ac:dyDescent="0.25">
      <c r="A260" s="4">
        <v>43820</v>
      </c>
      <c r="B260">
        <v>1710</v>
      </c>
      <c r="C260" s="12">
        <f t="shared" ref="C260:C323" si="34">B260/B$1</f>
        <v>5.9665038381018833</v>
      </c>
      <c r="D260" s="12"/>
      <c r="I260" s="14" t="str">
        <f t="shared" ref="I260:I323" si="35">IF(E260="", "",F260/E260*100)</f>
        <v/>
      </c>
    </row>
    <row r="261" spans="1:9" x14ac:dyDescent="0.25">
      <c r="A261" s="4">
        <v>43821</v>
      </c>
      <c r="B261">
        <v>1704</v>
      </c>
      <c r="C261" s="12">
        <f t="shared" si="34"/>
        <v>5.9455687369155612</v>
      </c>
      <c r="D261" s="12"/>
      <c r="G261">
        <v>8.14</v>
      </c>
      <c r="I261" s="14" t="str">
        <f t="shared" si="35"/>
        <v/>
      </c>
    </row>
    <row r="262" spans="1:9" x14ac:dyDescent="0.25">
      <c r="A262" s="4">
        <v>43822</v>
      </c>
      <c r="B262">
        <v>1715</v>
      </c>
      <c r="C262" s="12">
        <f t="shared" si="34"/>
        <v>5.9839497557571519</v>
      </c>
      <c r="D262" s="12">
        <f t="shared" ref="D262" si="36">AVERAGE(C262:C268)</f>
        <v>5.3254909779682986</v>
      </c>
      <c r="E262">
        <v>6.62</v>
      </c>
      <c r="F262">
        <v>5.9</v>
      </c>
      <c r="G262">
        <v>6.56</v>
      </c>
      <c r="H262" s="12">
        <f>AVERAGE(C262:C420)</f>
        <v>5.0063200305468163</v>
      </c>
      <c r="I262" s="14">
        <f t="shared" si="35"/>
        <v>89.123867069486408</v>
      </c>
    </row>
    <row r="263" spans="1:9" x14ac:dyDescent="0.25">
      <c r="A263" s="4">
        <v>43823</v>
      </c>
      <c r="B263">
        <v>1290</v>
      </c>
      <c r="C263" s="12">
        <f t="shared" si="34"/>
        <v>4.5010467550593161</v>
      </c>
      <c r="D263" s="12"/>
      <c r="I263" s="14" t="str">
        <f t="shared" si="35"/>
        <v/>
      </c>
    </row>
    <row r="264" spans="1:9" x14ac:dyDescent="0.25">
      <c r="A264" s="4">
        <v>43824</v>
      </c>
      <c r="B264">
        <v>1703</v>
      </c>
      <c r="C264" s="12">
        <f t="shared" si="34"/>
        <v>5.9420795533845077</v>
      </c>
      <c r="D264" s="12"/>
      <c r="I264" s="14" t="str">
        <f t="shared" si="35"/>
        <v/>
      </c>
    </row>
    <row r="265" spans="1:9" x14ac:dyDescent="0.25">
      <c r="A265" s="4">
        <v>43825</v>
      </c>
      <c r="B265">
        <v>1287</v>
      </c>
      <c r="C265" s="12">
        <f t="shared" si="34"/>
        <v>4.4905792044661546</v>
      </c>
      <c r="D265" s="12"/>
      <c r="I265" s="14" t="str">
        <f t="shared" si="35"/>
        <v/>
      </c>
    </row>
    <row r="266" spans="1:9" x14ac:dyDescent="0.25">
      <c r="A266" s="4">
        <v>43826</v>
      </c>
      <c r="B266">
        <v>1695</v>
      </c>
      <c r="C266" s="12">
        <f t="shared" si="34"/>
        <v>5.9141660851360776</v>
      </c>
      <c r="D266" s="12"/>
      <c r="I266" s="14" t="str">
        <f t="shared" si="35"/>
        <v/>
      </c>
    </row>
    <row r="267" spans="1:9" x14ac:dyDescent="0.25">
      <c r="A267" s="4">
        <v>43827</v>
      </c>
      <c r="B267">
        <v>1288</v>
      </c>
      <c r="C267" s="12">
        <f t="shared" si="34"/>
        <v>4.4940683879972081</v>
      </c>
      <c r="D267" s="12"/>
      <c r="I267" s="14" t="str">
        <f t="shared" si="35"/>
        <v/>
      </c>
    </row>
    <row r="268" spans="1:9" x14ac:dyDescent="0.25">
      <c r="A268" s="4">
        <v>43828</v>
      </c>
      <c r="B268">
        <v>1706</v>
      </c>
      <c r="C268" s="12">
        <f t="shared" si="34"/>
        <v>5.9525471039776692</v>
      </c>
      <c r="D268" s="12"/>
      <c r="I268" s="14" t="str">
        <f t="shared" si="35"/>
        <v/>
      </c>
    </row>
    <row r="269" spans="1:9" x14ac:dyDescent="0.25">
      <c r="A269" s="4">
        <v>43829</v>
      </c>
      <c r="B269">
        <v>1294</v>
      </c>
      <c r="C269" s="12">
        <f t="shared" si="34"/>
        <v>4.5150034891835311</v>
      </c>
      <c r="D269" s="12">
        <f t="shared" ref="D269" si="37">AVERAGE(C269:C275)</f>
        <v>5.1206260592164288</v>
      </c>
      <c r="I269" s="14" t="str">
        <f t="shared" si="35"/>
        <v/>
      </c>
    </row>
    <row r="270" spans="1:9" x14ac:dyDescent="0.25">
      <c r="A270" s="4">
        <v>43830</v>
      </c>
      <c r="B270">
        <v>1709</v>
      </c>
      <c r="C270" s="12">
        <f t="shared" si="34"/>
        <v>5.9630146545708298</v>
      </c>
      <c r="D270" s="12"/>
      <c r="I270" s="14" t="str">
        <f t="shared" si="35"/>
        <v/>
      </c>
    </row>
    <row r="271" spans="1:9" x14ac:dyDescent="0.25">
      <c r="A271" s="4">
        <v>43831</v>
      </c>
      <c r="B271">
        <v>1295</v>
      </c>
      <c r="C271" s="12">
        <f t="shared" si="34"/>
        <v>4.5184926727145847</v>
      </c>
      <c r="D271" s="12"/>
      <c r="I271" s="14" t="str">
        <f t="shared" si="35"/>
        <v/>
      </c>
    </row>
    <row r="272" spans="1:9" x14ac:dyDescent="0.25">
      <c r="A272" s="4">
        <v>43832</v>
      </c>
      <c r="B272">
        <v>1705</v>
      </c>
      <c r="C272" s="12">
        <f t="shared" si="34"/>
        <v>5.9490579204466147</v>
      </c>
      <c r="D272" s="12"/>
      <c r="I272" s="14" t="str">
        <f t="shared" si="35"/>
        <v/>
      </c>
    </row>
    <row r="273" spans="1:9" x14ac:dyDescent="0.25">
      <c r="A273" s="4">
        <v>43833</v>
      </c>
      <c r="B273">
        <v>1281</v>
      </c>
      <c r="C273" s="12">
        <f t="shared" si="34"/>
        <v>4.4696441032798324</v>
      </c>
      <c r="D273" s="12"/>
      <c r="I273" s="14" t="str">
        <f t="shared" si="35"/>
        <v/>
      </c>
    </row>
    <row r="274" spans="1:9" x14ac:dyDescent="0.25">
      <c r="A274" s="4">
        <v>43834</v>
      </c>
      <c r="B274">
        <v>1708</v>
      </c>
      <c r="C274" s="12">
        <f t="shared" si="34"/>
        <v>5.9595254710397763</v>
      </c>
      <c r="D274" s="12"/>
      <c r="I274" s="14" t="str">
        <f t="shared" si="35"/>
        <v/>
      </c>
    </row>
    <row r="275" spans="1:9" x14ac:dyDescent="0.25">
      <c r="A275" s="4">
        <v>43835</v>
      </c>
      <c r="B275">
        <v>1281</v>
      </c>
      <c r="C275" s="12">
        <f t="shared" si="34"/>
        <v>4.4696441032798324</v>
      </c>
      <c r="D275" s="12"/>
      <c r="I275" s="14" t="str">
        <f t="shared" si="35"/>
        <v/>
      </c>
    </row>
    <row r="276" spans="1:9" x14ac:dyDescent="0.25">
      <c r="A276" s="4">
        <v>43836</v>
      </c>
      <c r="B276">
        <v>1702</v>
      </c>
      <c r="C276" s="12">
        <f t="shared" si="34"/>
        <v>5.9385903698534541</v>
      </c>
      <c r="D276" s="12">
        <f t="shared" ref="D276" si="38">AVERAGE(C276:C282)</f>
        <v>5.3080450603130291</v>
      </c>
      <c r="I276" s="14" t="str">
        <f t="shared" si="35"/>
        <v/>
      </c>
    </row>
    <row r="277" spans="1:9" x14ac:dyDescent="0.25">
      <c r="A277" s="4">
        <v>43837</v>
      </c>
      <c r="B277">
        <v>1291</v>
      </c>
      <c r="C277" s="12">
        <f t="shared" si="34"/>
        <v>4.5045359385903696</v>
      </c>
      <c r="D277" s="12"/>
      <c r="I277" s="14" t="str">
        <f t="shared" si="35"/>
        <v/>
      </c>
    </row>
    <row r="278" spans="1:9" x14ac:dyDescent="0.25">
      <c r="A278" s="4">
        <v>43838</v>
      </c>
      <c r="B278">
        <v>1703</v>
      </c>
      <c r="C278" s="12">
        <f t="shared" si="34"/>
        <v>5.9420795533845077</v>
      </c>
      <c r="D278" s="12"/>
      <c r="I278" s="14" t="str">
        <f t="shared" si="35"/>
        <v/>
      </c>
    </row>
    <row r="279" spans="1:9" x14ac:dyDescent="0.25">
      <c r="A279" s="4">
        <v>43839</v>
      </c>
      <c r="B279">
        <v>1281</v>
      </c>
      <c r="C279" s="12">
        <f t="shared" si="34"/>
        <v>4.4696441032798324</v>
      </c>
      <c r="D279" s="12"/>
      <c r="I279" s="14" t="str">
        <f t="shared" si="35"/>
        <v/>
      </c>
    </row>
    <row r="280" spans="1:9" x14ac:dyDescent="0.25">
      <c r="A280" s="4">
        <v>43840</v>
      </c>
      <c r="B280">
        <v>1689</v>
      </c>
      <c r="C280" s="12">
        <f t="shared" si="34"/>
        <v>5.8932309839497554</v>
      </c>
      <c r="D280" s="12"/>
      <c r="I280" s="14" t="str">
        <f t="shared" si="35"/>
        <v/>
      </c>
    </row>
    <row r="281" spans="1:9" x14ac:dyDescent="0.25">
      <c r="A281" s="4">
        <v>43841</v>
      </c>
      <c r="B281">
        <v>1283</v>
      </c>
      <c r="C281" s="12">
        <f t="shared" si="34"/>
        <v>4.4766224703419395</v>
      </c>
      <c r="D281" s="12"/>
      <c r="I281" s="14" t="str">
        <f t="shared" si="35"/>
        <v/>
      </c>
    </row>
    <row r="282" spans="1:9" x14ac:dyDescent="0.25">
      <c r="A282" s="4">
        <v>43842</v>
      </c>
      <c r="B282">
        <v>1700</v>
      </c>
      <c r="C282" s="12">
        <f t="shared" si="34"/>
        <v>5.9316120027913461</v>
      </c>
      <c r="D282" s="12"/>
      <c r="I282" s="14" t="str">
        <f t="shared" si="35"/>
        <v/>
      </c>
    </row>
    <row r="283" spans="1:9" x14ac:dyDescent="0.25">
      <c r="A283" s="4">
        <v>43843</v>
      </c>
      <c r="B283">
        <v>1287</v>
      </c>
      <c r="C283" s="12">
        <f t="shared" si="34"/>
        <v>4.4905792044661546</v>
      </c>
      <c r="D283" s="12">
        <f t="shared" ref="D283" si="39">AVERAGE(C283:C289)</f>
        <v>3.5131093609809585</v>
      </c>
      <c r="I283" s="14" t="str">
        <f t="shared" si="35"/>
        <v/>
      </c>
    </row>
    <row r="284" spans="1:9" x14ac:dyDescent="0.25">
      <c r="A284" s="4">
        <v>43844</v>
      </c>
      <c r="B284">
        <v>313</v>
      </c>
      <c r="C284" s="12">
        <f t="shared" si="34"/>
        <v>1.0921144452198184</v>
      </c>
      <c r="D284" s="12"/>
      <c r="I284" s="14" t="str">
        <f t="shared" si="35"/>
        <v/>
      </c>
    </row>
    <row r="285" spans="1:9" x14ac:dyDescent="0.25">
      <c r="A285" s="4">
        <v>43845</v>
      </c>
      <c r="B285">
        <v>0</v>
      </c>
      <c r="C285" s="12">
        <f t="shared" si="34"/>
        <v>0</v>
      </c>
      <c r="D285" s="12"/>
      <c r="I285" s="14" t="str">
        <f t="shared" si="35"/>
        <v/>
      </c>
    </row>
    <row r="286" spans="1:9" x14ac:dyDescent="0.25">
      <c r="A286" s="4">
        <v>43846</v>
      </c>
      <c r="B286">
        <v>1153</v>
      </c>
      <c r="C286" s="12">
        <f t="shared" si="34"/>
        <v>4.0230286113049543</v>
      </c>
      <c r="D286" s="12"/>
      <c r="I286" s="14" t="str">
        <f t="shared" si="35"/>
        <v/>
      </c>
    </row>
    <row r="287" spans="1:9" x14ac:dyDescent="0.25">
      <c r="A287" s="4">
        <v>43847</v>
      </c>
      <c r="B287">
        <v>1294</v>
      </c>
      <c r="C287" s="12">
        <f t="shared" si="34"/>
        <v>4.5150034891835311</v>
      </c>
      <c r="D287" s="12"/>
      <c r="I287" s="14" t="str">
        <f t="shared" si="35"/>
        <v/>
      </c>
    </row>
    <row r="288" spans="1:9" x14ac:dyDescent="0.25">
      <c r="A288" s="4">
        <v>43848</v>
      </c>
      <c r="B288">
        <v>1704</v>
      </c>
      <c r="C288" s="12">
        <f t="shared" si="34"/>
        <v>5.9455687369155612</v>
      </c>
      <c r="D288" s="12"/>
      <c r="I288" s="14" t="str">
        <f t="shared" si="35"/>
        <v/>
      </c>
    </row>
    <row r="289" spans="1:9" x14ac:dyDescent="0.25">
      <c r="A289" s="4">
        <v>43849</v>
      </c>
      <c r="B289">
        <v>1297</v>
      </c>
      <c r="C289" s="12">
        <f t="shared" si="34"/>
        <v>4.5254710397766917</v>
      </c>
      <c r="D289" s="12"/>
      <c r="I289" s="14" t="str">
        <f t="shared" si="35"/>
        <v/>
      </c>
    </row>
    <row r="290" spans="1:9" x14ac:dyDescent="0.25">
      <c r="A290" s="4">
        <v>43850</v>
      </c>
      <c r="B290">
        <v>1709</v>
      </c>
      <c r="C290" s="12">
        <f t="shared" si="34"/>
        <v>5.9630146545708298</v>
      </c>
      <c r="D290" s="12">
        <f t="shared" ref="D290" si="40">AVERAGE(C290:C296)</f>
        <v>3.4727345229787652</v>
      </c>
      <c r="I290" s="14" t="str">
        <f t="shared" si="35"/>
        <v/>
      </c>
    </row>
    <row r="291" spans="1:9" x14ac:dyDescent="0.25">
      <c r="A291" s="4">
        <v>43851</v>
      </c>
      <c r="B291">
        <v>1290</v>
      </c>
      <c r="C291" s="12">
        <f t="shared" si="34"/>
        <v>4.5010467550593161</v>
      </c>
      <c r="D291" s="12"/>
      <c r="I291" s="14" t="str">
        <f t="shared" si="35"/>
        <v/>
      </c>
    </row>
    <row r="292" spans="1:9" x14ac:dyDescent="0.25">
      <c r="A292" s="4">
        <v>43852</v>
      </c>
      <c r="B292">
        <v>0</v>
      </c>
      <c r="C292" s="12">
        <f t="shared" si="34"/>
        <v>0</v>
      </c>
      <c r="D292" s="12"/>
      <c r="I292" s="14" t="str">
        <f t="shared" si="35"/>
        <v/>
      </c>
    </row>
    <row r="293" spans="1:9" x14ac:dyDescent="0.25">
      <c r="A293" s="4">
        <v>43853</v>
      </c>
      <c r="B293">
        <v>0</v>
      </c>
      <c r="C293" s="12">
        <f t="shared" si="34"/>
        <v>0</v>
      </c>
      <c r="D293" s="12"/>
      <c r="I293" s="14" t="str">
        <f t="shared" si="35"/>
        <v/>
      </c>
    </row>
    <row r="294" spans="1:9" x14ac:dyDescent="0.25">
      <c r="A294" s="4">
        <v>43854</v>
      </c>
      <c r="B294">
        <v>985</v>
      </c>
      <c r="C294" s="12">
        <f t="shared" si="34"/>
        <v>3.4368457780879273</v>
      </c>
      <c r="D294" s="12"/>
      <c r="I294" s="14" t="str">
        <f t="shared" si="35"/>
        <v/>
      </c>
    </row>
    <row r="295" spans="1:9" x14ac:dyDescent="0.25">
      <c r="A295" s="4">
        <v>43855</v>
      </c>
      <c r="B295">
        <v>1699</v>
      </c>
      <c r="C295" s="12">
        <f t="shared" si="34"/>
        <v>5.9281228192602926</v>
      </c>
      <c r="D295" s="12"/>
      <c r="I295" s="14" t="str">
        <f t="shared" si="35"/>
        <v/>
      </c>
    </row>
    <row r="296" spans="1:9" x14ac:dyDescent="0.25">
      <c r="A296" s="4">
        <v>43856</v>
      </c>
      <c r="B296">
        <v>1284</v>
      </c>
      <c r="C296" s="12">
        <f t="shared" si="34"/>
        <v>4.480111653872993</v>
      </c>
      <c r="D296" s="12"/>
      <c r="I296" s="14" t="str">
        <f t="shared" si="35"/>
        <v/>
      </c>
    </row>
    <row r="297" spans="1:9" x14ac:dyDescent="0.25">
      <c r="A297" s="4">
        <v>43857</v>
      </c>
      <c r="B297">
        <v>1698</v>
      </c>
      <c r="C297" s="12">
        <f t="shared" si="34"/>
        <v>5.9246336357292391</v>
      </c>
      <c r="D297" s="12">
        <f t="shared" ref="D297" si="41">AVERAGE(C297:C303)</f>
        <v>2.8880470541321901</v>
      </c>
      <c r="I297" s="14" t="str">
        <f t="shared" si="35"/>
        <v/>
      </c>
    </row>
    <row r="298" spans="1:9" x14ac:dyDescent="0.25">
      <c r="A298" s="4">
        <v>43858</v>
      </c>
      <c r="B298">
        <v>192</v>
      </c>
      <c r="C298" s="12">
        <f t="shared" si="34"/>
        <v>0.66992323796231679</v>
      </c>
      <c r="D298" s="12"/>
      <c r="I298" s="14" t="str">
        <f t="shared" si="35"/>
        <v/>
      </c>
    </row>
    <row r="299" spans="1:9" x14ac:dyDescent="0.25">
      <c r="A299" s="4">
        <v>43859</v>
      </c>
      <c r="B299">
        <v>0</v>
      </c>
      <c r="C299" s="12">
        <f t="shared" si="34"/>
        <v>0</v>
      </c>
      <c r="D299" s="12"/>
      <c r="I299" s="14" t="str">
        <f t="shared" si="35"/>
        <v/>
      </c>
    </row>
    <row r="300" spans="1:9" x14ac:dyDescent="0.25">
      <c r="A300" s="4">
        <v>43860</v>
      </c>
      <c r="B300">
        <v>0</v>
      </c>
      <c r="C300" s="12">
        <f t="shared" si="34"/>
        <v>0</v>
      </c>
      <c r="D300" s="12"/>
      <c r="I300" s="14" t="str">
        <f t="shared" si="35"/>
        <v/>
      </c>
    </row>
    <row r="301" spans="1:9" x14ac:dyDescent="0.25">
      <c r="A301" s="4">
        <v>43861</v>
      </c>
      <c r="B301">
        <v>900</v>
      </c>
      <c r="C301" s="12">
        <f t="shared" si="34"/>
        <v>3.1402651779483599</v>
      </c>
      <c r="D301" s="12"/>
      <c r="I301" s="14" t="str">
        <f t="shared" si="35"/>
        <v/>
      </c>
    </row>
    <row r="302" spans="1:9" x14ac:dyDescent="0.25">
      <c r="A302" s="4">
        <v>43862</v>
      </c>
      <c r="B302">
        <v>1298</v>
      </c>
      <c r="C302" s="12">
        <f t="shared" si="34"/>
        <v>4.5289602233077453</v>
      </c>
      <c r="D302" s="12"/>
      <c r="I302" s="14" t="str">
        <f t="shared" si="35"/>
        <v/>
      </c>
    </row>
    <row r="303" spans="1:9" x14ac:dyDescent="0.25">
      <c r="A303" s="4">
        <v>43863</v>
      </c>
      <c r="B303">
        <v>1706</v>
      </c>
      <c r="C303" s="12">
        <f t="shared" si="34"/>
        <v>5.9525471039776692</v>
      </c>
      <c r="D303" s="12"/>
      <c r="I303" s="14" t="str">
        <f t="shared" si="35"/>
        <v/>
      </c>
    </row>
    <row r="304" spans="1:9" x14ac:dyDescent="0.25">
      <c r="A304" s="4">
        <v>43864</v>
      </c>
      <c r="B304">
        <v>1297</v>
      </c>
      <c r="C304" s="12">
        <f t="shared" si="34"/>
        <v>4.5254710397766917</v>
      </c>
      <c r="D304" s="12">
        <f t="shared" ref="D304" si="42">AVERAGE(C304:C310)</f>
        <v>5.1410627056126001</v>
      </c>
      <c r="I304" s="14" t="str">
        <f t="shared" si="35"/>
        <v/>
      </c>
    </row>
    <row r="305" spans="1:9" x14ac:dyDescent="0.25">
      <c r="A305" s="4">
        <v>43865</v>
      </c>
      <c r="B305">
        <v>1711</v>
      </c>
      <c r="C305" s="12">
        <f t="shared" si="34"/>
        <v>5.9699930216329378</v>
      </c>
      <c r="D305" s="12"/>
      <c r="I305" s="14" t="str">
        <f t="shared" si="35"/>
        <v/>
      </c>
    </row>
    <row r="306" spans="1:9" x14ac:dyDescent="0.25">
      <c r="A306" s="4">
        <v>43866</v>
      </c>
      <c r="B306">
        <v>1295</v>
      </c>
      <c r="C306" s="12">
        <f t="shared" si="34"/>
        <v>4.5184926727145847</v>
      </c>
      <c r="D306" s="12"/>
      <c r="I306" s="14" t="str">
        <f t="shared" si="35"/>
        <v/>
      </c>
    </row>
    <row r="307" spans="1:9" x14ac:dyDescent="0.25">
      <c r="A307" s="4">
        <v>43867</v>
      </c>
      <c r="B307">
        <v>1711</v>
      </c>
      <c r="C307" s="12">
        <f t="shared" si="34"/>
        <v>5.9699930216329378</v>
      </c>
      <c r="D307" s="12"/>
      <c r="I307" s="14" t="str">
        <f t="shared" si="35"/>
        <v/>
      </c>
    </row>
    <row r="308" spans="1:9" x14ac:dyDescent="0.25">
      <c r="A308" s="4">
        <v>43868</v>
      </c>
      <c r="B308">
        <v>1293</v>
      </c>
      <c r="C308" s="12">
        <f t="shared" si="34"/>
        <v>4.5115143056524767</v>
      </c>
      <c r="D308" s="12"/>
      <c r="I308" s="14" t="str">
        <f t="shared" si="35"/>
        <v/>
      </c>
    </row>
    <row r="309" spans="1:9" x14ac:dyDescent="0.25">
      <c r="A309" s="4">
        <v>43869</v>
      </c>
      <c r="B309">
        <v>1712</v>
      </c>
      <c r="C309" s="12">
        <f t="shared" si="34"/>
        <v>5.9734822051639913</v>
      </c>
      <c r="D309" s="12"/>
      <c r="I309" s="14" t="str">
        <f t="shared" si="35"/>
        <v/>
      </c>
    </row>
    <row r="310" spans="1:9" x14ac:dyDescent="0.25">
      <c r="A310" s="4">
        <v>43870</v>
      </c>
      <c r="B310">
        <v>1295</v>
      </c>
      <c r="C310" s="12">
        <f t="shared" si="34"/>
        <v>4.5184926727145847</v>
      </c>
      <c r="D310" s="12"/>
      <c r="I310" s="14" t="str">
        <f t="shared" si="35"/>
        <v/>
      </c>
    </row>
    <row r="311" spans="1:9" x14ac:dyDescent="0.25">
      <c r="A311" s="4">
        <v>43871</v>
      </c>
      <c r="B311">
        <v>1715</v>
      </c>
      <c r="C311" s="12">
        <f t="shared" si="34"/>
        <v>5.9839497557571519</v>
      </c>
      <c r="D311" s="12">
        <f t="shared" ref="D311" si="43">AVERAGE(C311:C317)</f>
        <v>5.4386402153324687</v>
      </c>
      <c r="I311" s="14" t="str">
        <f t="shared" si="35"/>
        <v/>
      </c>
    </row>
    <row r="312" spans="1:9" x14ac:dyDescent="0.25">
      <c r="A312" s="4">
        <v>43872</v>
      </c>
      <c r="B312">
        <v>1298</v>
      </c>
      <c r="C312" s="12">
        <f t="shared" si="34"/>
        <v>4.5289602233077453</v>
      </c>
      <c r="D312" s="12"/>
      <c r="I312" s="14" t="str">
        <f t="shared" si="35"/>
        <v/>
      </c>
    </row>
    <row r="313" spans="1:9" x14ac:dyDescent="0.25">
      <c r="A313" s="4">
        <v>43873</v>
      </c>
      <c r="B313">
        <v>1747</v>
      </c>
      <c r="C313" s="12">
        <f t="shared" si="34"/>
        <v>6.0956036287508715</v>
      </c>
      <c r="D313" s="12"/>
      <c r="I313" s="14" t="str">
        <f t="shared" si="35"/>
        <v/>
      </c>
    </row>
    <row r="314" spans="1:9" x14ac:dyDescent="0.25">
      <c r="A314" s="4">
        <v>43874</v>
      </c>
      <c r="B314">
        <v>1327</v>
      </c>
      <c r="C314" s="12">
        <f t="shared" si="34"/>
        <v>4.6301465457083042</v>
      </c>
      <c r="D314" s="12"/>
      <c r="I314" s="14" t="str">
        <f t="shared" si="35"/>
        <v/>
      </c>
    </row>
    <row r="315" spans="1:9" x14ac:dyDescent="0.25">
      <c r="A315" s="4">
        <v>43875</v>
      </c>
      <c r="B315">
        <v>1755</v>
      </c>
      <c r="C315" s="12">
        <f t="shared" si="34"/>
        <v>6.1235170969993016</v>
      </c>
      <c r="D315" s="12"/>
      <c r="I315" s="14" t="str">
        <f t="shared" si="35"/>
        <v/>
      </c>
    </row>
    <row r="316" spans="1:9" x14ac:dyDescent="0.25">
      <c r="A316" s="4">
        <v>43876</v>
      </c>
      <c r="B316">
        <v>1324</v>
      </c>
      <c r="C316" s="12">
        <f t="shared" si="34"/>
        <v>4.6196789951151427</v>
      </c>
      <c r="D316" s="12"/>
      <c r="I316" s="14" t="str">
        <f t="shared" si="35"/>
        <v/>
      </c>
    </row>
    <row r="317" spans="1:9" x14ac:dyDescent="0.25">
      <c r="A317" s="4">
        <v>43877</v>
      </c>
      <c r="B317">
        <v>1745</v>
      </c>
      <c r="C317" s="12">
        <f t="shared" si="34"/>
        <v>6.0886252616887644</v>
      </c>
      <c r="D317" s="12"/>
      <c r="I317" s="14" t="str">
        <f t="shared" si="35"/>
        <v/>
      </c>
    </row>
    <row r="318" spans="1:9" x14ac:dyDescent="0.25">
      <c r="A318" s="4">
        <v>43878</v>
      </c>
      <c r="B318">
        <v>1330</v>
      </c>
      <c r="C318" s="12">
        <f t="shared" si="34"/>
        <v>4.6406140963014648</v>
      </c>
      <c r="D318" s="12">
        <f t="shared" ref="D318" si="44">AVERAGE(C318:C324)</f>
        <v>5.2761439537433947</v>
      </c>
      <c r="I318" s="14" t="str">
        <f t="shared" si="35"/>
        <v/>
      </c>
    </row>
    <row r="319" spans="1:9" x14ac:dyDescent="0.25">
      <c r="A319" s="4">
        <v>43879</v>
      </c>
      <c r="B319">
        <v>1749</v>
      </c>
      <c r="C319" s="12">
        <f t="shared" si="34"/>
        <v>6.1025819958129794</v>
      </c>
      <c r="D319" s="12"/>
      <c r="I319" s="14" t="str">
        <f t="shared" si="35"/>
        <v/>
      </c>
    </row>
    <row r="320" spans="1:9" x14ac:dyDescent="0.25">
      <c r="A320" s="4">
        <v>43880</v>
      </c>
      <c r="B320">
        <v>1402</v>
      </c>
      <c r="C320" s="12">
        <f t="shared" si="34"/>
        <v>4.891835310537334</v>
      </c>
      <c r="D320" s="12"/>
      <c r="I320" s="14" t="str">
        <f t="shared" si="35"/>
        <v/>
      </c>
    </row>
    <row r="321" spans="1:9" x14ac:dyDescent="0.25">
      <c r="A321" s="4">
        <v>43881</v>
      </c>
      <c r="B321">
        <v>1748</v>
      </c>
      <c r="C321" s="12">
        <f t="shared" si="34"/>
        <v>6.0990928122819259</v>
      </c>
      <c r="D321" s="12"/>
      <c r="I321" s="14" t="str">
        <f t="shared" si="35"/>
        <v/>
      </c>
    </row>
    <row r="322" spans="1:9" x14ac:dyDescent="0.25">
      <c r="A322" s="4">
        <v>43882</v>
      </c>
      <c r="B322">
        <v>1314</v>
      </c>
      <c r="C322" s="12">
        <f t="shared" si="34"/>
        <v>4.5847871598046055</v>
      </c>
      <c r="D322" s="12"/>
      <c r="I322" s="14" t="str">
        <f t="shared" si="35"/>
        <v/>
      </c>
    </row>
    <row r="323" spans="1:9" x14ac:dyDescent="0.25">
      <c r="A323" s="4">
        <v>43883</v>
      </c>
      <c r="B323">
        <v>1734</v>
      </c>
      <c r="C323" s="12">
        <f t="shared" si="34"/>
        <v>6.0502442428471737</v>
      </c>
      <c r="D323" s="12"/>
      <c r="I323" s="14" t="str">
        <f t="shared" si="35"/>
        <v/>
      </c>
    </row>
    <row r="324" spans="1:9" x14ac:dyDescent="0.25">
      <c r="A324" s="4">
        <v>43884</v>
      </c>
      <c r="B324">
        <v>1308</v>
      </c>
      <c r="C324" s="12">
        <f t="shared" ref="C324:C387" si="45">B324/B$1</f>
        <v>4.5638520586182834</v>
      </c>
      <c r="D324" s="12"/>
      <c r="I324" s="14" t="str">
        <f t="shared" ref="I324:I359" si="46">IF(E324="", "",F324/E324*100)</f>
        <v/>
      </c>
    </row>
    <row r="325" spans="1:9" x14ac:dyDescent="0.25">
      <c r="A325" s="4">
        <v>43885</v>
      </c>
      <c r="B325">
        <v>1735</v>
      </c>
      <c r="C325" s="12">
        <f t="shared" si="45"/>
        <v>6.0537334263782272</v>
      </c>
      <c r="D325" s="12">
        <f t="shared" ref="D325" si="47">AVERAGE(C325:C331)</f>
        <v>5.414215930615093</v>
      </c>
      <c r="I325" s="14" t="str">
        <f t="shared" si="46"/>
        <v/>
      </c>
    </row>
    <row r="326" spans="1:9" x14ac:dyDescent="0.25">
      <c r="A326" s="4">
        <v>43886</v>
      </c>
      <c r="B326">
        <v>1313</v>
      </c>
      <c r="C326" s="12">
        <f t="shared" si="45"/>
        <v>4.581297976273552</v>
      </c>
      <c r="D326" s="12"/>
      <c r="I326" s="14" t="str">
        <f t="shared" si="46"/>
        <v/>
      </c>
    </row>
    <row r="327" spans="1:9" x14ac:dyDescent="0.25">
      <c r="A327" s="4">
        <v>43887</v>
      </c>
      <c r="B327">
        <v>1737</v>
      </c>
      <c r="C327" s="12">
        <f t="shared" si="45"/>
        <v>6.0607117934403343</v>
      </c>
      <c r="D327" s="12"/>
      <c r="I327" s="14" t="str">
        <f t="shared" si="46"/>
        <v/>
      </c>
    </row>
    <row r="328" spans="1:9" x14ac:dyDescent="0.25">
      <c r="A328" s="4">
        <v>43888</v>
      </c>
      <c r="B328">
        <v>1309</v>
      </c>
      <c r="C328" s="12">
        <f t="shared" si="45"/>
        <v>4.5673412421493369</v>
      </c>
      <c r="D328" s="12"/>
      <c r="I328" s="14" t="str">
        <f t="shared" si="46"/>
        <v/>
      </c>
    </row>
    <row r="329" spans="1:9" x14ac:dyDescent="0.25">
      <c r="A329" s="4">
        <v>43889</v>
      </c>
      <c r="B329">
        <v>1727</v>
      </c>
      <c r="C329" s="12">
        <f t="shared" si="45"/>
        <v>6.0258199581297971</v>
      </c>
      <c r="D329" s="12"/>
      <c r="I329" s="14" t="str">
        <f t="shared" si="46"/>
        <v/>
      </c>
    </row>
    <row r="330" spans="1:9" x14ac:dyDescent="0.25">
      <c r="A330" s="4">
        <v>43890</v>
      </c>
      <c r="B330">
        <v>1313</v>
      </c>
      <c r="C330" s="12">
        <f t="shared" si="45"/>
        <v>4.581297976273552</v>
      </c>
      <c r="D330" s="12"/>
      <c r="I330" s="14" t="str">
        <f t="shared" si="46"/>
        <v/>
      </c>
    </row>
    <row r="331" spans="1:9" x14ac:dyDescent="0.25">
      <c r="A331" s="4">
        <v>43891</v>
      </c>
      <c r="B331">
        <v>1728</v>
      </c>
      <c r="C331" s="12">
        <f t="shared" si="45"/>
        <v>6.0293091416608506</v>
      </c>
      <c r="D331" s="12"/>
      <c r="I331" s="14" t="str">
        <f t="shared" si="46"/>
        <v/>
      </c>
    </row>
    <row r="332" spans="1:9" x14ac:dyDescent="0.25">
      <c r="A332" s="4">
        <v>43892</v>
      </c>
      <c r="B332">
        <v>1313</v>
      </c>
      <c r="C332" s="12">
        <f t="shared" si="45"/>
        <v>4.581297976273552</v>
      </c>
      <c r="D332" s="12">
        <f t="shared" ref="D332" si="48">AVERAGE(C332:C338)</f>
        <v>5.1749576313428367</v>
      </c>
      <c r="I332" s="14" t="str">
        <f t="shared" si="46"/>
        <v/>
      </c>
    </row>
    <row r="333" spans="1:9" x14ac:dyDescent="0.25">
      <c r="A333" s="4">
        <v>43893</v>
      </c>
      <c r="B333">
        <v>1723</v>
      </c>
      <c r="C333" s="12">
        <f t="shared" si="45"/>
        <v>6.011863224005582</v>
      </c>
      <c r="D333" s="12"/>
      <c r="I333" s="14" t="str">
        <f t="shared" si="46"/>
        <v/>
      </c>
    </row>
    <row r="334" spans="1:9" x14ac:dyDescent="0.25">
      <c r="A334" s="4">
        <v>43894</v>
      </c>
      <c r="B334">
        <v>1311</v>
      </c>
      <c r="C334" s="12">
        <f t="shared" si="45"/>
        <v>4.574319609211444</v>
      </c>
      <c r="D334" s="12"/>
      <c r="I334" s="14" t="str">
        <f t="shared" si="46"/>
        <v/>
      </c>
    </row>
    <row r="335" spans="1:9" x14ac:dyDescent="0.25">
      <c r="A335" s="4">
        <v>43895</v>
      </c>
      <c r="B335">
        <v>1733</v>
      </c>
      <c r="C335" s="12">
        <f t="shared" si="45"/>
        <v>6.0467550593161192</v>
      </c>
      <c r="D335" s="12"/>
      <c r="I335" s="14" t="str">
        <f t="shared" si="46"/>
        <v/>
      </c>
    </row>
    <row r="336" spans="1:9" x14ac:dyDescent="0.25">
      <c r="A336" s="4">
        <v>43896</v>
      </c>
      <c r="B336">
        <v>1287</v>
      </c>
      <c r="C336" s="12">
        <f t="shared" si="45"/>
        <v>4.4905792044661546</v>
      </c>
      <c r="D336" s="12"/>
      <c r="I336" s="14" t="str">
        <f t="shared" si="46"/>
        <v/>
      </c>
    </row>
    <row r="337" spans="1:9" x14ac:dyDescent="0.25">
      <c r="A337" s="4">
        <v>43897</v>
      </c>
      <c r="B337">
        <v>1718</v>
      </c>
      <c r="C337" s="12">
        <f t="shared" si="45"/>
        <v>5.9944173063503134</v>
      </c>
      <c r="D337" s="12"/>
      <c r="I337" s="14" t="str">
        <f t="shared" si="46"/>
        <v/>
      </c>
    </row>
    <row r="338" spans="1:9" x14ac:dyDescent="0.25">
      <c r="A338" s="4">
        <v>43898</v>
      </c>
      <c r="B338">
        <v>1297</v>
      </c>
      <c r="C338" s="12">
        <f t="shared" si="45"/>
        <v>4.5254710397766917</v>
      </c>
      <c r="D338" s="12"/>
      <c r="I338" s="14" t="str">
        <f t="shared" si="46"/>
        <v/>
      </c>
    </row>
    <row r="339" spans="1:9" x14ac:dyDescent="0.25">
      <c r="A339" s="4">
        <v>43899</v>
      </c>
      <c r="B339">
        <v>1727</v>
      </c>
      <c r="C339" s="12">
        <f t="shared" si="45"/>
        <v>6.0258199581297971</v>
      </c>
      <c r="D339" s="12">
        <f t="shared" ref="D339" si="49">AVERAGE(C339:C345)</f>
        <v>5.1934004585784077</v>
      </c>
      <c r="I339" s="14" t="str">
        <f t="shared" si="46"/>
        <v/>
      </c>
    </row>
    <row r="340" spans="1:9" x14ac:dyDescent="0.25">
      <c r="A340" s="4">
        <v>43900</v>
      </c>
      <c r="B340">
        <v>1311</v>
      </c>
      <c r="C340" s="12">
        <f t="shared" si="45"/>
        <v>4.574319609211444</v>
      </c>
      <c r="D340" s="12"/>
      <c r="I340" s="14" t="str">
        <f t="shared" si="46"/>
        <v/>
      </c>
    </row>
    <row r="341" spans="1:9" x14ac:dyDescent="0.25">
      <c r="A341" s="4">
        <v>43901</v>
      </c>
      <c r="B341">
        <v>1715</v>
      </c>
      <c r="C341" s="12">
        <f t="shared" si="45"/>
        <v>5.9839497557571519</v>
      </c>
      <c r="D341" s="12"/>
      <c r="I341" s="14" t="str">
        <f t="shared" si="46"/>
        <v/>
      </c>
    </row>
    <row r="342" spans="1:9" x14ac:dyDescent="0.25">
      <c r="A342" s="4">
        <v>43902</v>
      </c>
      <c r="B342">
        <v>904</v>
      </c>
      <c r="C342" s="12">
        <f t="shared" si="45"/>
        <v>3.154221912072575</v>
      </c>
      <c r="D342" s="12"/>
      <c r="I342" s="14" t="str">
        <f t="shared" si="46"/>
        <v/>
      </c>
    </row>
    <row r="343" spans="1:9" x14ac:dyDescent="0.25">
      <c r="A343" s="4">
        <v>43903</v>
      </c>
      <c r="B343">
        <v>1732</v>
      </c>
      <c r="C343" s="12">
        <f t="shared" si="45"/>
        <v>6.0432658757850657</v>
      </c>
      <c r="D343" s="12"/>
      <c r="I343" s="14" t="str">
        <f t="shared" si="46"/>
        <v/>
      </c>
    </row>
    <row r="344" spans="1:9" x14ac:dyDescent="0.25">
      <c r="A344" s="4">
        <v>43904</v>
      </c>
      <c r="B344">
        <v>1306</v>
      </c>
      <c r="C344" s="12">
        <f t="shared" si="45"/>
        <v>4.5568736915561754</v>
      </c>
      <c r="D344" s="12"/>
      <c r="I344" s="14" t="str">
        <f t="shared" si="46"/>
        <v/>
      </c>
    </row>
    <row r="345" spans="1:9" x14ac:dyDescent="0.25">
      <c r="A345" s="4">
        <v>43905</v>
      </c>
      <c r="B345">
        <v>1724</v>
      </c>
      <c r="C345" s="12">
        <f t="shared" si="45"/>
        <v>6.0153524075366356</v>
      </c>
      <c r="D345" s="12"/>
      <c r="I345" s="14" t="str">
        <f t="shared" si="46"/>
        <v/>
      </c>
    </row>
    <row r="346" spans="1:9" x14ac:dyDescent="0.25">
      <c r="A346" s="4">
        <v>43906</v>
      </c>
      <c r="B346">
        <v>1304</v>
      </c>
      <c r="C346" s="12">
        <f t="shared" si="45"/>
        <v>4.5498953244940683</v>
      </c>
      <c r="D346" s="12">
        <f t="shared" ref="D346" si="50">AVERAGE(C346:C352)</f>
        <v>5.176452995713289</v>
      </c>
      <c r="I346" s="14" t="str">
        <f t="shared" si="46"/>
        <v/>
      </c>
    </row>
    <row r="347" spans="1:9" x14ac:dyDescent="0.25">
      <c r="A347" s="4">
        <v>43907</v>
      </c>
      <c r="B347">
        <v>1728</v>
      </c>
      <c r="C347" s="12">
        <f t="shared" si="45"/>
        <v>6.0293091416608506</v>
      </c>
      <c r="D347" s="12"/>
      <c r="I347" s="14" t="str">
        <f t="shared" si="46"/>
        <v/>
      </c>
    </row>
    <row r="348" spans="1:9" x14ac:dyDescent="0.25">
      <c r="A348" s="4">
        <v>43908</v>
      </c>
      <c r="B348">
        <v>1306</v>
      </c>
      <c r="C348" s="12">
        <f t="shared" si="45"/>
        <v>4.5568736915561754</v>
      </c>
      <c r="D348" s="12"/>
      <c r="I348" s="14" t="str">
        <f t="shared" si="46"/>
        <v/>
      </c>
    </row>
    <row r="349" spans="1:9" x14ac:dyDescent="0.25">
      <c r="A349" s="4">
        <v>43909</v>
      </c>
      <c r="B349">
        <v>1725</v>
      </c>
      <c r="C349" s="12">
        <f t="shared" si="45"/>
        <v>6.01884159106769</v>
      </c>
      <c r="D349" s="12"/>
      <c r="I349" s="14" t="str">
        <f t="shared" si="46"/>
        <v/>
      </c>
    </row>
    <row r="350" spans="1:9" x14ac:dyDescent="0.25">
      <c r="A350" s="4">
        <v>43910</v>
      </c>
      <c r="B350">
        <v>1292</v>
      </c>
      <c r="C350" s="12">
        <f t="shared" si="45"/>
        <v>4.5080251221214231</v>
      </c>
      <c r="D350" s="12"/>
      <c r="I350" s="14" t="str">
        <f t="shared" si="46"/>
        <v/>
      </c>
    </row>
    <row r="351" spans="1:9" x14ac:dyDescent="0.25">
      <c r="A351" s="4">
        <v>43911</v>
      </c>
      <c r="B351">
        <v>1725</v>
      </c>
      <c r="C351" s="12">
        <f t="shared" si="45"/>
        <v>6.01884159106769</v>
      </c>
      <c r="D351" s="12"/>
      <c r="I351" s="14" t="str">
        <f t="shared" si="46"/>
        <v/>
      </c>
    </row>
    <row r="352" spans="1:9" x14ac:dyDescent="0.25">
      <c r="A352" s="4">
        <v>43912</v>
      </c>
      <c r="B352">
        <v>1305</v>
      </c>
      <c r="C352" s="12">
        <f t="shared" si="45"/>
        <v>4.5533845080251218</v>
      </c>
      <c r="D352" s="12"/>
      <c r="I352" s="14" t="str">
        <f t="shared" si="46"/>
        <v/>
      </c>
    </row>
    <row r="353" spans="1:9" x14ac:dyDescent="0.25">
      <c r="A353" s="4">
        <v>43913</v>
      </c>
      <c r="B353">
        <v>1724</v>
      </c>
      <c r="C353" s="12">
        <f t="shared" si="45"/>
        <v>6.0153524075366356</v>
      </c>
      <c r="D353" s="12">
        <f t="shared" ref="D353" si="51">AVERAGE(C353:C359)</f>
        <v>5.3858040075765121</v>
      </c>
      <c r="I353" s="14" t="str">
        <f t="shared" si="46"/>
        <v/>
      </c>
    </row>
    <row r="354" spans="1:9" x14ac:dyDescent="0.25">
      <c r="A354" s="4">
        <v>43914</v>
      </c>
      <c r="B354">
        <v>1311</v>
      </c>
      <c r="C354" s="12">
        <f t="shared" si="45"/>
        <v>4.574319609211444</v>
      </c>
      <c r="D354" s="12"/>
      <c r="I354" s="14" t="str">
        <f t="shared" si="46"/>
        <v/>
      </c>
    </row>
    <row r="355" spans="1:9" x14ac:dyDescent="0.25">
      <c r="A355" s="4">
        <v>43915</v>
      </c>
      <c r="B355">
        <v>1720</v>
      </c>
      <c r="C355" s="12">
        <f t="shared" si="45"/>
        <v>6.0013956734124214</v>
      </c>
      <c r="D355" s="12"/>
      <c r="I355" s="14" t="str">
        <f t="shared" si="46"/>
        <v/>
      </c>
    </row>
    <row r="356" spans="1:9" x14ac:dyDescent="0.25">
      <c r="A356" s="4">
        <v>43916</v>
      </c>
      <c r="B356">
        <v>1305</v>
      </c>
      <c r="C356" s="12">
        <f t="shared" si="45"/>
        <v>4.5533845080251218</v>
      </c>
      <c r="D356" s="12"/>
      <c r="I356" s="14" t="str">
        <f t="shared" si="46"/>
        <v/>
      </c>
    </row>
    <row r="357" spans="1:9" x14ac:dyDescent="0.25">
      <c r="A357" s="4">
        <v>43917</v>
      </c>
      <c r="B357">
        <v>1727</v>
      </c>
      <c r="C357" s="12">
        <f t="shared" si="45"/>
        <v>6.0258199581297971</v>
      </c>
      <c r="D357" s="12"/>
      <c r="I357" s="14" t="str">
        <f t="shared" si="46"/>
        <v/>
      </c>
    </row>
    <row r="358" spans="1:9" x14ac:dyDescent="0.25">
      <c r="A358" s="4">
        <v>43918</v>
      </c>
      <c r="B358">
        <v>1298</v>
      </c>
      <c r="C358" s="12">
        <f t="shared" si="45"/>
        <v>4.5289602233077453</v>
      </c>
      <c r="D358" s="12"/>
      <c r="I358" s="14" t="str">
        <f t="shared" si="46"/>
        <v/>
      </c>
    </row>
    <row r="359" spans="1:9" x14ac:dyDescent="0.25">
      <c r="A359" s="4">
        <v>43919</v>
      </c>
      <c r="B359">
        <v>1720</v>
      </c>
      <c r="C359" s="12">
        <f t="shared" si="45"/>
        <v>6.0013956734124214</v>
      </c>
      <c r="D359" s="12"/>
      <c r="I359" s="14" t="str">
        <f t="shared" si="46"/>
        <v/>
      </c>
    </row>
    <row r="360" spans="1:9" x14ac:dyDescent="0.25">
      <c r="A360" s="4">
        <v>43920</v>
      </c>
      <c r="B360">
        <v>1308</v>
      </c>
      <c r="C360" s="12">
        <f t="shared" si="45"/>
        <v>4.5638520586182834</v>
      </c>
      <c r="D360" s="12">
        <f t="shared" ref="D360" si="52">AVERAGE(C360:C366)</f>
        <v>5.1834313627753961</v>
      </c>
    </row>
    <row r="361" spans="1:9" x14ac:dyDescent="0.25">
      <c r="A361" s="4">
        <v>43921</v>
      </c>
      <c r="B361">
        <v>1718</v>
      </c>
      <c r="C361" s="12">
        <f t="shared" si="45"/>
        <v>5.9944173063503134</v>
      </c>
      <c r="D361" s="12"/>
    </row>
    <row r="362" spans="1:9" x14ac:dyDescent="0.25">
      <c r="A362" s="4">
        <v>43922</v>
      </c>
      <c r="B362">
        <v>1299</v>
      </c>
      <c r="C362" s="12">
        <f t="shared" si="45"/>
        <v>4.5324494068387997</v>
      </c>
      <c r="D362" s="12"/>
    </row>
    <row r="363" spans="1:9" x14ac:dyDescent="0.25">
      <c r="A363" s="4">
        <v>43923</v>
      </c>
      <c r="B363">
        <v>1732</v>
      </c>
      <c r="C363" s="12">
        <f t="shared" si="45"/>
        <v>6.0432658757850657</v>
      </c>
      <c r="D363" s="12"/>
    </row>
    <row r="364" spans="1:9" x14ac:dyDescent="0.25">
      <c r="A364" s="4">
        <v>43924</v>
      </c>
      <c r="B364">
        <v>1304</v>
      </c>
      <c r="C364" s="12">
        <f t="shared" si="45"/>
        <v>4.5498953244940683</v>
      </c>
      <c r="D364" s="12"/>
    </row>
    <row r="365" spans="1:9" x14ac:dyDescent="0.25">
      <c r="A365" s="4">
        <v>43925</v>
      </c>
      <c r="B365">
        <v>1734</v>
      </c>
      <c r="C365" s="12">
        <f t="shared" si="45"/>
        <v>6.0502442428471737</v>
      </c>
      <c r="D365" s="12"/>
    </row>
    <row r="366" spans="1:9" x14ac:dyDescent="0.25">
      <c r="A366" s="4">
        <v>43926</v>
      </c>
      <c r="B366">
        <v>1304</v>
      </c>
      <c r="C366" s="12">
        <f t="shared" si="45"/>
        <v>4.5498953244940683</v>
      </c>
      <c r="D366" s="12"/>
    </row>
    <row r="367" spans="1:9" x14ac:dyDescent="0.25">
      <c r="A367" s="4">
        <v>43927</v>
      </c>
      <c r="B367">
        <v>1729</v>
      </c>
      <c r="C367" s="12">
        <f t="shared" si="45"/>
        <v>6.0327983251919042</v>
      </c>
      <c r="D367" s="12">
        <f t="shared" ref="D367" si="53">AVERAGE(C367:C373)</f>
        <v>5.4461170371847265</v>
      </c>
    </row>
    <row r="368" spans="1:9" x14ac:dyDescent="0.25">
      <c r="A368" s="4">
        <v>43928</v>
      </c>
      <c r="B368">
        <v>1309</v>
      </c>
      <c r="C368" s="12">
        <f t="shared" si="45"/>
        <v>4.5673412421493369</v>
      </c>
      <c r="D368" s="12"/>
    </row>
    <row r="369" spans="1:4" x14ac:dyDescent="0.25">
      <c r="A369" s="4">
        <v>43929</v>
      </c>
      <c r="B369">
        <v>1816</v>
      </c>
      <c r="C369" s="12">
        <f t="shared" si="45"/>
        <v>6.3363572923935791</v>
      </c>
      <c r="D369" s="12"/>
    </row>
    <row r="370" spans="1:4" x14ac:dyDescent="0.25">
      <c r="A370" s="4">
        <v>43930</v>
      </c>
      <c r="B370">
        <v>1309</v>
      </c>
      <c r="C370" s="12">
        <f t="shared" si="45"/>
        <v>4.5673412421493369</v>
      </c>
      <c r="D370" s="12"/>
    </row>
    <row r="371" spans="1:4" x14ac:dyDescent="0.25">
      <c r="A371" s="4">
        <v>43931</v>
      </c>
      <c r="B371">
        <v>1728</v>
      </c>
      <c r="C371" s="12">
        <f t="shared" si="45"/>
        <v>6.0293091416608506</v>
      </c>
      <c r="D371" s="12"/>
    </row>
    <row r="372" spans="1:4" x14ac:dyDescent="0.25">
      <c r="A372" s="4">
        <v>43932</v>
      </c>
      <c r="B372">
        <v>1312</v>
      </c>
      <c r="C372" s="12">
        <f t="shared" si="45"/>
        <v>4.5778087927424975</v>
      </c>
      <c r="D372" s="12"/>
    </row>
    <row r="373" spans="1:4" x14ac:dyDescent="0.25">
      <c r="A373" s="4">
        <v>43933</v>
      </c>
      <c r="B373">
        <v>1723</v>
      </c>
      <c r="C373" s="12">
        <f t="shared" si="45"/>
        <v>6.011863224005582</v>
      </c>
      <c r="D373" s="12"/>
    </row>
    <row r="374" spans="1:4" x14ac:dyDescent="0.25">
      <c r="A374" s="4">
        <v>43934</v>
      </c>
      <c r="B374">
        <v>1310</v>
      </c>
      <c r="C374" s="12">
        <f t="shared" si="45"/>
        <v>4.5708304256803904</v>
      </c>
      <c r="D374" s="12">
        <f t="shared" ref="D374" si="54">AVERAGE(C374:C380)</f>
        <v>4.9795633536038277</v>
      </c>
    </row>
    <row r="375" spans="1:4" x14ac:dyDescent="0.25">
      <c r="A375" s="4">
        <v>43935</v>
      </c>
      <c r="B375">
        <v>1726</v>
      </c>
      <c r="C375" s="12">
        <f t="shared" si="45"/>
        <v>6.0223307745987436</v>
      </c>
      <c r="D375" s="12"/>
    </row>
    <row r="376" spans="1:4" x14ac:dyDescent="0.25">
      <c r="A376" s="4">
        <v>43936</v>
      </c>
      <c r="B376">
        <v>912</v>
      </c>
      <c r="C376" s="12">
        <f t="shared" si="45"/>
        <v>3.1821353803210046</v>
      </c>
      <c r="D376" s="12"/>
    </row>
    <row r="377" spans="1:4" x14ac:dyDescent="0.25">
      <c r="A377" s="4">
        <v>43937</v>
      </c>
      <c r="B377">
        <v>1731</v>
      </c>
      <c r="C377" s="12">
        <f t="shared" si="45"/>
        <v>6.0397766922540121</v>
      </c>
      <c r="D377" s="12"/>
    </row>
    <row r="378" spans="1:4" x14ac:dyDescent="0.25">
      <c r="A378" s="4">
        <v>43938</v>
      </c>
      <c r="B378">
        <v>1288</v>
      </c>
      <c r="C378" s="12">
        <f t="shared" si="45"/>
        <v>4.4940683879972081</v>
      </c>
      <c r="D378" s="12"/>
    </row>
    <row r="379" spans="1:4" x14ac:dyDescent="0.25">
      <c r="A379" s="4">
        <v>43939</v>
      </c>
      <c r="B379">
        <v>1724</v>
      </c>
      <c r="C379" s="12">
        <f t="shared" si="45"/>
        <v>6.0153524075366356</v>
      </c>
      <c r="D379" s="12"/>
    </row>
    <row r="380" spans="1:4" x14ac:dyDescent="0.25">
      <c r="A380" s="4">
        <v>43940</v>
      </c>
      <c r="B380">
        <v>1299</v>
      </c>
      <c r="C380" s="12">
        <f t="shared" si="45"/>
        <v>4.5324494068387997</v>
      </c>
      <c r="D380" s="12"/>
    </row>
    <row r="381" spans="1:4" x14ac:dyDescent="0.25">
      <c r="A381" s="4">
        <v>43941</v>
      </c>
      <c r="B381">
        <v>1727</v>
      </c>
      <c r="C381" s="12">
        <f t="shared" si="45"/>
        <v>6.0258199581297971</v>
      </c>
      <c r="D381" s="12">
        <f t="shared" ref="D381" si="55">AVERAGE(C381:C387)</f>
        <v>5.4112252018741893</v>
      </c>
    </row>
    <row r="382" spans="1:4" x14ac:dyDescent="0.25">
      <c r="A382" s="4">
        <v>43942</v>
      </c>
      <c r="B382">
        <v>1310</v>
      </c>
      <c r="C382" s="12">
        <f t="shared" si="45"/>
        <v>4.5708304256803904</v>
      </c>
      <c r="D382" s="12"/>
    </row>
    <row r="383" spans="1:4" x14ac:dyDescent="0.25">
      <c r="A383" s="4">
        <v>43943</v>
      </c>
      <c r="B383">
        <v>1733</v>
      </c>
      <c r="C383" s="12">
        <f t="shared" si="45"/>
        <v>6.0467550593161192</v>
      </c>
      <c r="D383" s="12"/>
    </row>
    <row r="384" spans="1:4" x14ac:dyDescent="0.25">
      <c r="A384" s="4">
        <v>43944</v>
      </c>
      <c r="B384">
        <v>1310</v>
      </c>
      <c r="C384" s="12">
        <f t="shared" si="45"/>
        <v>4.5708304256803904</v>
      </c>
      <c r="D384" s="12"/>
    </row>
    <row r="385" spans="1:4" x14ac:dyDescent="0.25">
      <c r="A385" s="4">
        <v>43945</v>
      </c>
      <c r="B385">
        <v>1735</v>
      </c>
      <c r="C385" s="12">
        <f t="shared" si="45"/>
        <v>6.0537334263782272</v>
      </c>
      <c r="D385" s="12"/>
    </row>
    <row r="386" spans="1:4" x14ac:dyDescent="0.25">
      <c r="A386" s="4">
        <v>43946</v>
      </c>
      <c r="B386">
        <v>1316</v>
      </c>
      <c r="C386" s="12">
        <f t="shared" si="45"/>
        <v>4.5917655268667126</v>
      </c>
      <c r="D386" s="12"/>
    </row>
    <row r="387" spans="1:4" x14ac:dyDescent="0.25">
      <c r="A387" s="4">
        <v>43947</v>
      </c>
      <c r="B387">
        <v>1725</v>
      </c>
      <c r="C387" s="12">
        <f t="shared" si="45"/>
        <v>6.01884159106769</v>
      </c>
      <c r="D387" s="12"/>
    </row>
    <row r="388" spans="1:4" x14ac:dyDescent="0.25">
      <c r="A388" s="4">
        <v>43948</v>
      </c>
      <c r="B388">
        <v>1307</v>
      </c>
      <c r="C388" s="12">
        <f t="shared" ref="C388:C451" si="56">B388/B$1</f>
        <v>4.5603628750872289</v>
      </c>
      <c r="D388" s="12">
        <f t="shared" ref="D388" si="57">AVERAGE(C388:C394)</f>
        <v>5.2960821453494162</v>
      </c>
    </row>
    <row r="389" spans="1:4" x14ac:dyDescent="0.25">
      <c r="A389" s="4">
        <v>43949</v>
      </c>
      <c r="B389">
        <v>1736</v>
      </c>
      <c r="C389" s="12">
        <f t="shared" si="56"/>
        <v>6.0572226099092807</v>
      </c>
      <c r="D389" s="12"/>
    </row>
    <row r="390" spans="1:4" x14ac:dyDescent="0.25">
      <c r="A390" s="4">
        <v>43950</v>
      </c>
      <c r="B390">
        <v>1317</v>
      </c>
      <c r="C390" s="12">
        <f t="shared" si="56"/>
        <v>4.5952547103977661</v>
      </c>
      <c r="D390" s="12"/>
    </row>
    <row r="391" spans="1:4" x14ac:dyDescent="0.25">
      <c r="A391" s="4">
        <v>43951</v>
      </c>
      <c r="B391">
        <v>1810</v>
      </c>
      <c r="C391" s="12">
        <f t="shared" si="56"/>
        <v>6.315422191207257</v>
      </c>
      <c r="D391" s="12"/>
    </row>
    <row r="392" spans="1:4" x14ac:dyDescent="0.25">
      <c r="A392" s="4">
        <v>43952</v>
      </c>
      <c r="B392">
        <v>1341</v>
      </c>
      <c r="C392" s="12">
        <f t="shared" si="56"/>
        <v>4.6789951151430564</v>
      </c>
      <c r="D392" s="12"/>
    </row>
    <row r="393" spans="1:4" x14ac:dyDescent="0.25">
      <c r="A393" s="4">
        <v>43953</v>
      </c>
      <c r="B393">
        <v>1773</v>
      </c>
      <c r="C393" s="12">
        <f t="shared" si="56"/>
        <v>6.1863224005582689</v>
      </c>
      <c r="D393" s="12"/>
    </row>
    <row r="394" spans="1:4" x14ac:dyDescent="0.25">
      <c r="A394" s="4">
        <v>43954</v>
      </c>
      <c r="B394">
        <v>1341</v>
      </c>
      <c r="C394" s="12">
        <f t="shared" si="56"/>
        <v>4.6789951151430564</v>
      </c>
      <c r="D394" s="12"/>
    </row>
    <row r="395" spans="1:4" x14ac:dyDescent="0.25">
      <c r="A395" s="4">
        <v>43955</v>
      </c>
      <c r="B395">
        <v>1762</v>
      </c>
      <c r="C395" s="12">
        <f t="shared" si="56"/>
        <v>6.1479413817166781</v>
      </c>
      <c r="D395" s="12">
        <f t="shared" ref="D395" si="58">AVERAGE(C395:C401)</f>
        <v>5.3803210048848564</v>
      </c>
    </row>
    <row r="396" spans="1:4" x14ac:dyDescent="0.25">
      <c r="A396" s="4">
        <v>43956</v>
      </c>
      <c r="B396">
        <v>1335</v>
      </c>
      <c r="C396" s="12">
        <f t="shared" si="56"/>
        <v>4.6580600139567334</v>
      </c>
      <c r="D396" s="12"/>
    </row>
    <row r="397" spans="1:4" x14ac:dyDescent="0.25">
      <c r="A397" s="4">
        <v>43957</v>
      </c>
      <c r="B397">
        <v>1705</v>
      </c>
      <c r="C397" s="12">
        <f t="shared" si="56"/>
        <v>5.9490579204466147</v>
      </c>
      <c r="D397" s="12"/>
    </row>
    <row r="398" spans="1:4" x14ac:dyDescent="0.25">
      <c r="A398" s="4">
        <v>43958</v>
      </c>
      <c r="B398">
        <v>1236</v>
      </c>
      <c r="C398" s="12">
        <f t="shared" si="56"/>
        <v>4.3126308443824142</v>
      </c>
      <c r="D398" s="12"/>
    </row>
    <row r="399" spans="1:4" x14ac:dyDescent="0.25">
      <c r="A399" s="4">
        <v>43959</v>
      </c>
      <c r="B399">
        <v>1810</v>
      </c>
      <c r="C399" s="12">
        <f t="shared" si="56"/>
        <v>6.315422191207257</v>
      </c>
      <c r="D399" s="12"/>
    </row>
    <row r="400" spans="1:4" x14ac:dyDescent="0.25">
      <c r="A400" s="4">
        <v>43960</v>
      </c>
      <c r="B400">
        <v>1278</v>
      </c>
      <c r="C400" s="12">
        <f t="shared" si="56"/>
        <v>4.4591765526866709</v>
      </c>
      <c r="D400" s="12"/>
    </row>
    <row r="401" spans="1:4" x14ac:dyDescent="0.25">
      <c r="A401" s="4">
        <v>43961</v>
      </c>
      <c r="B401">
        <v>1668</v>
      </c>
      <c r="C401" s="12">
        <f t="shared" si="56"/>
        <v>5.8199581297976266</v>
      </c>
      <c r="D401" s="12"/>
    </row>
    <row r="402" spans="1:4" x14ac:dyDescent="0.25">
      <c r="A402" s="4">
        <v>43962</v>
      </c>
      <c r="B402">
        <v>1279</v>
      </c>
      <c r="C402" s="12">
        <f t="shared" si="56"/>
        <v>4.4626657362177244</v>
      </c>
      <c r="D402" s="12">
        <f t="shared" ref="D402" si="59">AVERAGE(C402:C408)</f>
        <v>5.1784468148738911</v>
      </c>
    </row>
    <row r="403" spans="1:4" x14ac:dyDescent="0.25">
      <c r="A403" s="4">
        <v>43963</v>
      </c>
      <c r="B403">
        <v>1690</v>
      </c>
      <c r="C403" s="12">
        <f t="shared" si="56"/>
        <v>5.896720167480809</v>
      </c>
      <c r="D403" s="12"/>
    </row>
    <row r="404" spans="1:4" x14ac:dyDescent="0.25">
      <c r="A404" s="4">
        <v>43964</v>
      </c>
      <c r="B404">
        <v>1292</v>
      </c>
      <c r="C404" s="12">
        <f t="shared" si="56"/>
        <v>4.5080251221214231</v>
      </c>
      <c r="D404" s="12"/>
    </row>
    <row r="405" spans="1:4" x14ac:dyDescent="0.25">
      <c r="A405" s="4">
        <v>43965</v>
      </c>
      <c r="B405">
        <v>1701</v>
      </c>
      <c r="C405" s="12">
        <f t="shared" si="56"/>
        <v>5.9351011863223997</v>
      </c>
      <c r="D405" s="12"/>
    </row>
    <row r="406" spans="1:4" x14ac:dyDescent="0.25">
      <c r="A406" s="4">
        <v>43966</v>
      </c>
      <c r="B406">
        <v>1416</v>
      </c>
      <c r="C406" s="12">
        <f t="shared" si="56"/>
        <v>4.9406838799720862</v>
      </c>
      <c r="D406" s="12"/>
    </row>
    <row r="407" spans="1:4" x14ac:dyDescent="0.25">
      <c r="A407" s="4">
        <v>43967</v>
      </c>
      <c r="B407">
        <v>1712</v>
      </c>
      <c r="C407" s="12">
        <f t="shared" si="56"/>
        <v>5.9734822051639913</v>
      </c>
      <c r="D407" s="12"/>
    </row>
    <row r="408" spans="1:4" x14ac:dyDescent="0.25">
      <c r="A408" s="4">
        <v>43968</v>
      </c>
      <c r="B408">
        <v>1299</v>
      </c>
      <c r="C408" s="12">
        <f t="shared" si="56"/>
        <v>4.5324494068387997</v>
      </c>
      <c r="D408" s="12"/>
    </row>
    <row r="409" spans="1:4" x14ac:dyDescent="0.25">
      <c r="A409" s="4">
        <v>43969</v>
      </c>
      <c r="B409">
        <v>1722</v>
      </c>
      <c r="C409" s="12">
        <f t="shared" si="56"/>
        <v>6.0083740404745285</v>
      </c>
      <c r="D409" s="12">
        <f t="shared" ref="D409" si="60">AVERAGE(C409:C415)</f>
        <v>5.3494168078955235</v>
      </c>
    </row>
    <row r="410" spans="1:4" x14ac:dyDescent="0.25">
      <c r="A410" s="4">
        <v>43970</v>
      </c>
      <c r="B410">
        <v>1290</v>
      </c>
      <c r="C410" s="12">
        <f t="shared" si="56"/>
        <v>4.5010467550593161</v>
      </c>
      <c r="D410" s="12"/>
    </row>
    <row r="411" spans="1:4" x14ac:dyDescent="0.25">
      <c r="A411" s="4">
        <v>43971</v>
      </c>
      <c r="B411">
        <v>1693</v>
      </c>
      <c r="C411" s="12">
        <f t="shared" si="56"/>
        <v>5.9071877180739705</v>
      </c>
      <c r="D411" s="12"/>
    </row>
    <row r="412" spans="1:4" x14ac:dyDescent="0.25">
      <c r="A412" s="4">
        <v>43972</v>
      </c>
      <c r="B412">
        <v>1304</v>
      </c>
      <c r="C412" s="12">
        <f t="shared" si="56"/>
        <v>4.5498953244940683</v>
      </c>
      <c r="D412" s="12"/>
    </row>
    <row r="413" spans="1:4" x14ac:dyDescent="0.25">
      <c r="A413" s="4">
        <v>43973</v>
      </c>
      <c r="B413">
        <v>1712</v>
      </c>
      <c r="C413" s="12">
        <f t="shared" si="56"/>
        <v>5.9734822051639913</v>
      </c>
      <c r="D413" s="12"/>
    </row>
    <row r="414" spans="1:4" x14ac:dyDescent="0.25">
      <c r="A414" s="4">
        <v>43974</v>
      </c>
      <c r="B414">
        <v>1300</v>
      </c>
      <c r="C414" s="12">
        <f t="shared" si="56"/>
        <v>4.5359385903698533</v>
      </c>
      <c r="D414" s="12"/>
    </row>
    <row r="415" spans="1:4" x14ac:dyDescent="0.25">
      <c r="A415" s="4">
        <v>43975</v>
      </c>
      <c r="B415">
        <v>1711</v>
      </c>
      <c r="C415" s="12">
        <f t="shared" si="56"/>
        <v>5.9699930216329378</v>
      </c>
      <c r="D415" s="12"/>
    </row>
    <row r="416" spans="1:4" x14ac:dyDescent="0.25">
      <c r="A416" s="4">
        <v>43976</v>
      </c>
      <c r="B416">
        <v>1293</v>
      </c>
      <c r="C416" s="12">
        <f t="shared" si="56"/>
        <v>4.5115143056524767</v>
      </c>
      <c r="D416" s="12">
        <f t="shared" ref="D416" si="61">AVERAGE(C416:C422)</f>
        <v>5.7795832917954337</v>
      </c>
    </row>
    <row r="417" spans="1:8" x14ac:dyDescent="0.25">
      <c r="A417" s="4">
        <v>43977</v>
      </c>
      <c r="B417">
        <v>1717</v>
      </c>
      <c r="C417" s="12">
        <f t="shared" si="56"/>
        <v>5.9909281228192599</v>
      </c>
      <c r="D417" s="12"/>
    </row>
    <row r="418" spans="1:8" x14ac:dyDescent="0.25">
      <c r="A418" s="4">
        <v>43978</v>
      </c>
      <c r="B418">
        <v>1311</v>
      </c>
      <c r="C418" s="12">
        <f t="shared" si="56"/>
        <v>4.574319609211444</v>
      </c>
      <c r="D418" s="12"/>
    </row>
    <row r="419" spans="1:8" x14ac:dyDescent="0.25">
      <c r="A419" s="4">
        <v>43979</v>
      </c>
      <c r="B419">
        <v>1734</v>
      </c>
      <c r="C419" s="12">
        <f t="shared" si="56"/>
        <v>6.0502442428471737</v>
      </c>
      <c r="D419" s="12"/>
    </row>
    <row r="420" spans="1:8" x14ac:dyDescent="0.25">
      <c r="A420" s="4">
        <v>43980</v>
      </c>
      <c r="B420">
        <v>1291</v>
      </c>
      <c r="C420" s="12">
        <f t="shared" si="56"/>
        <v>4.5045359385903696</v>
      </c>
      <c r="D420" s="12"/>
      <c r="G420">
        <v>6.56</v>
      </c>
    </row>
    <row r="421" spans="1:8" x14ac:dyDescent="0.25">
      <c r="A421" s="4">
        <v>43981</v>
      </c>
      <c r="B421">
        <v>1331</v>
      </c>
      <c r="C421" s="12">
        <f t="shared" si="56"/>
        <v>4.6441032798325192</v>
      </c>
      <c r="D421" s="12"/>
      <c r="E421">
        <v>8.84</v>
      </c>
      <c r="F421">
        <v>8.5</v>
      </c>
      <c r="G421">
        <v>8.81</v>
      </c>
      <c r="H421" s="12">
        <f>AVERAGE(C421:C518)</f>
        <v>7.2309085079496827</v>
      </c>
    </row>
    <row r="422" spans="1:8" x14ac:dyDescent="0.25">
      <c r="A422" s="4">
        <v>43982</v>
      </c>
      <c r="B422">
        <v>2918</v>
      </c>
      <c r="C422" s="12">
        <f t="shared" si="56"/>
        <v>10.181437543614793</v>
      </c>
      <c r="D422" s="12"/>
    </row>
    <row r="423" spans="1:8" x14ac:dyDescent="0.25">
      <c r="A423" s="4">
        <v>43983</v>
      </c>
      <c r="B423">
        <v>1905</v>
      </c>
      <c r="C423" s="12">
        <f t="shared" si="56"/>
        <v>6.6468946266573621</v>
      </c>
      <c r="D423" s="12">
        <f t="shared" ref="D423" si="62">AVERAGE(C423:C429)</f>
        <v>7.2086531751570124</v>
      </c>
    </row>
    <row r="424" spans="1:8" x14ac:dyDescent="0.25">
      <c r="A424" s="4">
        <v>43984</v>
      </c>
      <c r="B424">
        <v>2334</v>
      </c>
      <c r="C424" s="12">
        <f t="shared" si="56"/>
        <v>8.143754361479413</v>
      </c>
      <c r="D424" s="12"/>
    </row>
    <row r="425" spans="1:8" x14ac:dyDescent="0.25">
      <c r="A425" s="4">
        <v>43985</v>
      </c>
      <c r="B425">
        <v>1904</v>
      </c>
      <c r="C425" s="12">
        <f t="shared" si="56"/>
        <v>6.6434054431263077</v>
      </c>
      <c r="D425" s="12"/>
    </row>
    <row r="426" spans="1:8" x14ac:dyDescent="0.25">
      <c r="A426" s="4">
        <v>43986</v>
      </c>
      <c r="B426">
        <v>2307</v>
      </c>
      <c r="C426" s="12">
        <f t="shared" si="56"/>
        <v>8.0495464061409621</v>
      </c>
      <c r="D426" s="12"/>
    </row>
    <row r="427" spans="1:8" x14ac:dyDescent="0.25">
      <c r="A427" s="4">
        <v>43987</v>
      </c>
      <c r="B427">
        <v>1820</v>
      </c>
      <c r="C427" s="12">
        <f t="shared" si="56"/>
        <v>6.3503140265177942</v>
      </c>
      <c r="D427" s="12"/>
    </row>
    <row r="428" spans="1:8" x14ac:dyDescent="0.25">
      <c r="A428" s="4">
        <v>43988</v>
      </c>
      <c r="B428">
        <v>2308</v>
      </c>
      <c r="C428" s="12">
        <f t="shared" si="56"/>
        <v>8.0530355896720156</v>
      </c>
      <c r="D428" s="12"/>
    </row>
    <row r="429" spans="1:8" x14ac:dyDescent="0.25">
      <c r="A429" s="4">
        <v>43989</v>
      </c>
      <c r="B429">
        <v>1884</v>
      </c>
      <c r="C429" s="12">
        <f t="shared" si="56"/>
        <v>6.5736217725052333</v>
      </c>
      <c r="D429" s="12"/>
    </row>
    <row r="430" spans="1:8" x14ac:dyDescent="0.25">
      <c r="A430" s="4">
        <v>43990</v>
      </c>
      <c r="B430">
        <v>2311</v>
      </c>
      <c r="C430" s="12">
        <f t="shared" si="56"/>
        <v>8.063503140265178</v>
      </c>
      <c r="D430" s="12">
        <f t="shared" ref="D430" si="63">AVERAGE(C430:C436)</f>
        <v>7.453892931911076</v>
      </c>
    </row>
    <row r="431" spans="1:8" x14ac:dyDescent="0.25">
      <c r="A431" s="4">
        <v>43991</v>
      </c>
      <c r="B431">
        <v>1896</v>
      </c>
      <c r="C431" s="12">
        <f t="shared" si="56"/>
        <v>6.6154919748778784</v>
      </c>
      <c r="D431" s="12"/>
    </row>
    <row r="432" spans="1:8" x14ac:dyDescent="0.25">
      <c r="A432" s="4">
        <v>43992</v>
      </c>
      <c r="B432">
        <v>2324</v>
      </c>
      <c r="C432" s="12">
        <f t="shared" si="56"/>
        <v>8.1088625261688758</v>
      </c>
      <c r="D432" s="12"/>
    </row>
    <row r="433" spans="1:4" x14ac:dyDescent="0.25">
      <c r="A433" s="4">
        <v>43993</v>
      </c>
      <c r="B433">
        <v>1891</v>
      </c>
      <c r="C433" s="12">
        <f t="shared" si="56"/>
        <v>6.598046057222609</v>
      </c>
      <c r="D433" s="12"/>
    </row>
    <row r="434" spans="1:4" x14ac:dyDescent="0.25">
      <c r="A434" s="4">
        <v>43994</v>
      </c>
      <c r="B434">
        <v>2310</v>
      </c>
      <c r="C434" s="12">
        <f t="shared" si="56"/>
        <v>8.0600139567341245</v>
      </c>
      <c r="D434" s="12"/>
    </row>
    <row r="435" spans="1:4" x14ac:dyDescent="0.25">
      <c r="A435" s="4">
        <v>43995</v>
      </c>
      <c r="B435">
        <v>1894</v>
      </c>
      <c r="C435" s="12">
        <f t="shared" si="56"/>
        <v>6.6085136078157705</v>
      </c>
      <c r="D435" s="12"/>
    </row>
    <row r="436" spans="1:4" x14ac:dyDescent="0.25">
      <c r="A436" s="4">
        <v>43996</v>
      </c>
      <c r="B436">
        <v>2328</v>
      </c>
      <c r="C436" s="12">
        <f t="shared" si="56"/>
        <v>8.12281926029309</v>
      </c>
      <c r="D436" s="12"/>
    </row>
    <row r="437" spans="1:4" x14ac:dyDescent="0.25">
      <c r="A437" s="4">
        <v>43997</v>
      </c>
      <c r="B437">
        <v>1903</v>
      </c>
      <c r="C437" s="12">
        <f t="shared" si="56"/>
        <v>6.6399162595952541</v>
      </c>
      <c r="D437" s="12">
        <f t="shared" ref="D437" si="64">AVERAGE(C437:C443)</f>
        <v>7.3452297876582593</v>
      </c>
    </row>
    <row r="438" spans="1:4" x14ac:dyDescent="0.25">
      <c r="A438" s="4">
        <v>43998</v>
      </c>
      <c r="B438">
        <v>2341</v>
      </c>
      <c r="C438" s="12">
        <f t="shared" si="56"/>
        <v>8.1681786461967896</v>
      </c>
      <c r="D438" s="12"/>
    </row>
    <row r="439" spans="1:4" x14ac:dyDescent="0.25">
      <c r="A439" s="4">
        <v>43999</v>
      </c>
      <c r="B439">
        <v>1910</v>
      </c>
      <c r="C439" s="12">
        <f t="shared" si="56"/>
        <v>6.6643405443126307</v>
      </c>
      <c r="D439" s="12"/>
    </row>
    <row r="440" spans="1:4" x14ac:dyDescent="0.25">
      <c r="A440" s="4">
        <v>44000</v>
      </c>
      <c r="B440">
        <v>2336</v>
      </c>
      <c r="C440" s="12">
        <f t="shared" si="56"/>
        <v>8.1507327285415201</v>
      </c>
      <c r="D440" s="12"/>
    </row>
    <row r="441" spans="1:4" x14ac:dyDescent="0.25">
      <c r="A441" s="4">
        <v>44001</v>
      </c>
      <c r="B441">
        <v>2016</v>
      </c>
      <c r="C441" s="12">
        <f t="shared" si="56"/>
        <v>7.0341939986043256</v>
      </c>
      <c r="D441" s="12"/>
    </row>
    <row r="442" spans="1:4" x14ac:dyDescent="0.25">
      <c r="A442" s="4">
        <v>44002</v>
      </c>
      <c r="B442">
        <v>2325</v>
      </c>
      <c r="C442" s="12">
        <f t="shared" si="56"/>
        <v>8.1123517096999294</v>
      </c>
      <c r="D442" s="12"/>
    </row>
    <row r="443" spans="1:4" x14ac:dyDescent="0.25">
      <c r="A443" s="4">
        <v>44003</v>
      </c>
      <c r="B443">
        <v>1905</v>
      </c>
      <c r="C443" s="12">
        <f t="shared" si="56"/>
        <v>6.6468946266573621</v>
      </c>
      <c r="D443" s="12"/>
    </row>
    <row r="444" spans="1:4" x14ac:dyDescent="0.25">
      <c r="A444" s="4">
        <v>44004</v>
      </c>
      <c r="B444">
        <v>2329</v>
      </c>
      <c r="C444" s="12">
        <f t="shared" si="56"/>
        <v>8.1263084438241453</v>
      </c>
      <c r="D444" s="12">
        <f t="shared" ref="D444" si="65">AVERAGE(C444:C450)</f>
        <v>7.4977569534443225</v>
      </c>
    </row>
    <row r="445" spans="1:4" x14ac:dyDescent="0.25">
      <c r="A445" s="4">
        <v>44005</v>
      </c>
      <c r="B445">
        <v>1911</v>
      </c>
      <c r="C445" s="12">
        <f t="shared" si="56"/>
        <v>6.6678297278436842</v>
      </c>
      <c r="D445" s="12"/>
    </row>
    <row r="446" spans="1:4" x14ac:dyDescent="0.25">
      <c r="A446" s="4">
        <v>44006</v>
      </c>
      <c r="B446">
        <v>2330</v>
      </c>
      <c r="C446" s="12">
        <f t="shared" si="56"/>
        <v>8.1297976273551988</v>
      </c>
      <c r="D446" s="12"/>
    </row>
    <row r="447" spans="1:4" x14ac:dyDescent="0.25">
      <c r="A447" s="4">
        <v>44007</v>
      </c>
      <c r="B447">
        <v>1902</v>
      </c>
      <c r="C447" s="12">
        <f t="shared" si="56"/>
        <v>6.6364270760642006</v>
      </c>
      <c r="D447" s="12"/>
    </row>
    <row r="448" spans="1:4" x14ac:dyDescent="0.25">
      <c r="A448" s="4">
        <v>44008</v>
      </c>
      <c r="B448">
        <v>2324</v>
      </c>
      <c r="C448" s="12">
        <f t="shared" si="56"/>
        <v>8.1088625261688758</v>
      </c>
      <c r="D448" s="12"/>
    </row>
    <row r="449" spans="1:7" x14ac:dyDescent="0.25">
      <c r="A449" s="4">
        <v>44009</v>
      </c>
      <c r="B449">
        <v>1906</v>
      </c>
      <c r="C449" s="12">
        <f t="shared" si="56"/>
        <v>6.6503838101884156</v>
      </c>
      <c r="D449" s="12"/>
    </row>
    <row r="450" spans="1:7" x14ac:dyDescent="0.25">
      <c r="A450" s="4">
        <v>44010</v>
      </c>
      <c r="B450">
        <v>2340</v>
      </c>
      <c r="C450" s="12">
        <f t="shared" si="56"/>
        <v>8.164689462665736</v>
      </c>
      <c r="D450" s="12"/>
    </row>
    <row r="451" spans="1:7" x14ac:dyDescent="0.25">
      <c r="A451" s="4">
        <v>44011</v>
      </c>
      <c r="B451">
        <v>1914</v>
      </c>
      <c r="C451" s="12">
        <f t="shared" si="56"/>
        <v>6.6782972784368448</v>
      </c>
      <c r="D451" s="12">
        <f t="shared" ref="D451" si="66">AVERAGE(C451:C457)</f>
        <v>6.5970491476423083</v>
      </c>
    </row>
    <row r="452" spans="1:7" x14ac:dyDescent="0.25">
      <c r="A452" s="4">
        <v>44012</v>
      </c>
      <c r="B452">
        <v>2348</v>
      </c>
      <c r="C452" s="12">
        <f t="shared" ref="C452:C457" si="67">B452/B$1</f>
        <v>8.1926029309141661</v>
      </c>
      <c r="D452" s="12"/>
    </row>
    <row r="453" spans="1:7" x14ac:dyDescent="0.25">
      <c r="A453" s="4">
        <v>44013</v>
      </c>
      <c r="B453">
        <v>1909</v>
      </c>
      <c r="C453" s="12">
        <f t="shared" si="67"/>
        <v>6.6608513607815762</v>
      </c>
      <c r="D453" s="12"/>
    </row>
    <row r="454" spans="1:7" x14ac:dyDescent="0.25">
      <c r="A454" s="4">
        <v>44014</v>
      </c>
      <c r="B454">
        <v>2340</v>
      </c>
      <c r="C454" s="12">
        <f t="shared" si="67"/>
        <v>8.164689462665736</v>
      </c>
      <c r="D454" s="12"/>
    </row>
    <row r="455" spans="1:7" x14ac:dyDescent="0.25">
      <c r="A455" s="4">
        <v>44015</v>
      </c>
      <c r="B455">
        <v>1925</v>
      </c>
      <c r="C455" s="12">
        <f t="shared" si="67"/>
        <v>6.7166782972784365</v>
      </c>
      <c r="D455" s="12"/>
    </row>
    <row r="456" spans="1:7" x14ac:dyDescent="0.25">
      <c r="A456" s="4">
        <v>44016</v>
      </c>
      <c r="B456">
        <v>2363</v>
      </c>
      <c r="C456" s="12">
        <f t="shared" si="67"/>
        <v>8.244940683879971</v>
      </c>
      <c r="D456" s="12"/>
    </row>
    <row r="457" spans="1:7" x14ac:dyDescent="0.25">
      <c r="A457" s="4">
        <v>44017</v>
      </c>
      <c r="B457">
        <v>436</v>
      </c>
      <c r="C457" s="12">
        <f t="shared" si="67"/>
        <v>1.5212840195394277</v>
      </c>
      <c r="D457" s="12"/>
      <c r="G457">
        <v>8.81</v>
      </c>
    </row>
    <row r="458" spans="1:7" x14ac:dyDescent="0.25">
      <c r="C458" s="12"/>
      <c r="D458" s="12"/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V43"/>
  <sheetViews>
    <sheetView workbookViewId="0">
      <selection activeCell="B19" sqref="B19"/>
    </sheetView>
  </sheetViews>
  <sheetFormatPr baseColWidth="10" defaultRowHeight="15" x14ac:dyDescent="0.25"/>
  <sheetData>
    <row r="1" spans="1:48" x14ac:dyDescent="0.25">
      <c r="A1" t="s">
        <v>36</v>
      </c>
      <c r="B1" s="17">
        <v>42723</v>
      </c>
      <c r="C1" s="4">
        <v>42736</v>
      </c>
      <c r="D1" s="4">
        <v>42746</v>
      </c>
      <c r="E1" s="17">
        <v>42816</v>
      </c>
      <c r="F1" s="4">
        <v>42846</v>
      </c>
      <c r="G1" s="4">
        <v>42879</v>
      </c>
      <c r="H1" s="4">
        <v>42899</v>
      </c>
      <c r="I1" s="17">
        <v>42905</v>
      </c>
      <c r="J1" s="4">
        <v>42923</v>
      </c>
      <c r="K1" s="4">
        <v>42934</v>
      </c>
      <c r="L1" s="4">
        <v>42990</v>
      </c>
      <c r="M1" s="17">
        <v>43000</v>
      </c>
      <c r="N1" s="4">
        <v>43046</v>
      </c>
      <c r="O1" s="4">
        <v>43062</v>
      </c>
      <c r="P1" s="17">
        <v>43091</v>
      </c>
      <c r="Q1" s="4">
        <v>43131</v>
      </c>
      <c r="R1" s="4">
        <v>43166</v>
      </c>
      <c r="S1" s="4">
        <v>43175</v>
      </c>
      <c r="T1" s="17">
        <v>43181</v>
      </c>
      <c r="U1" s="4">
        <v>43200</v>
      </c>
      <c r="V1" s="4">
        <v>43227</v>
      </c>
      <c r="W1" s="4">
        <v>43269</v>
      </c>
      <c r="X1" s="17">
        <v>43270</v>
      </c>
      <c r="Y1" s="17">
        <v>43360</v>
      </c>
      <c r="Z1" s="17">
        <v>43456</v>
      </c>
      <c r="AA1" s="4">
        <v>43474</v>
      </c>
      <c r="AB1" s="4">
        <v>43479</v>
      </c>
      <c r="AC1" s="4">
        <v>43493</v>
      </c>
      <c r="AD1" s="4">
        <v>43529</v>
      </c>
      <c r="AE1" s="17">
        <v>43550</v>
      </c>
      <c r="AF1" s="4">
        <v>43591</v>
      </c>
      <c r="AG1" s="4">
        <v>43598</v>
      </c>
      <c r="AH1" s="4">
        <v>43606</v>
      </c>
      <c r="AI1" s="4">
        <v>43612</v>
      </c>
      <c r="AJ1" s="17">
        <v>43637</v>
      </c>
      <c r="AK1" s="4">
        <v>43661</v>
      </c>
      <c r="AL1" s="4">
        <v>43675</v>
      </c>
      <c r="AM1" s="4">
        <v>43696</v>
      </c>
      <c r="AN1" s="17">
        <v>43730</v>
      </c>
      <c r="AO1" s="4">
        <v>43738</v>
      </c>
      <c r="AP1" s="4">
        <v>43755</v>
      </c>
      <c r="AQ1" s="4">
        <v>43763</v>
      </c>
      <c r="AR1" s="4">
        <v>43769</v>
      </c>
      <c r="AS1" s="4">
        <v>43781</v>
      </c>
      <c r="AT1" s="17">
        <v>43821</v>
      </c>
      <c r="AU1" s="17">
        <v>43912</v>
      </c>
    </row>
    <row r="2" spans="1:48" x14ac:dyDescent="0.25">
      <c r="A2" t="s">
        <v>43</v>
      </c>
      <c r="B2">
        <v>3.1342948717948715</v>
      </c>
      <c r="C2">
        <v>3.1342948717948715</v>
      </c>
      <c r="D2">
        <v>3.4192307692307686</v>
      </c>
      <c r="E2">
        <v>3.4192307692307686</v>
      </c>
      <c r="F2">
        <v>3.4192307692307686</v>
      </c>
      <c r="G2">
        <v>4.8439102564102559</v>
      </c>
      <c r="H2">
        <v>5.9836538461538451</v>
      </c>
      <c r="I2">
        <v>5.9836538461538451</v>
      </c>
      <c r="J2">
        <v>5.9836538461538451</v>
      </c>
      <c r="K2">
        <v>8.4867888867888865</v>
      </c>
      <c r="L2">
        <v>5.9836538461538451</v>
      </c>
      <c r="M2">
        <v>5.9836538461538451</v>
      </c>
      <c r="N2">
        <v>4.5589743589743588</v>
      </c>
      <c r="O2">
        <v>4.5589743589743588</v>
      </c>
      <c r="P2">
        <v>4.5589743589743588</v>
      </c>
      <c r="Q2">
        <v>2.2794871794871794</v>
      </c>
      <c r="R2">
        <v>1.7096153846153843</v>
      </c>
      <c r="S2">
        <v>0.80826560826560834</v>
      </c>
      <c r="T2">
        <v>0.80826560826560834</v>
      </c>
      <c r="U2">
        <v>1.424679487179487</v>
      </c>
      <c r="V2">
        <v>3.1342948717948715</v>
      </c>
      <c r="W2">
        <v>6.8702576702576703</v>
      </c>
      <c r="X2">
        <v>4.2740384615384617</v>
      </c>
      <c r="Y2" s="16">
        <v>3.7041666666666662</v>
      </c>
      <c r="Z2">
        <v>3.7041666666666662</v>
      </c>
      <c r="AA2">
        <v>2.849358974358974</v>
      </c>
      <c r="AB2">
        <v>2.5644230769230765</v>
      </c>
      <c r="AC2">
        <v>1.9945512820512818</v>
      </c>
      <c r="AD2">
        <v>1.9945512820512818</v>
      </c>
      <c r="AE2">
        <v>2.2794871794871794</v>
      </c>
      <c r="AF2">
        <v>2.5644230769230765</v>
      </c>
      <c r="AG2">
        <v>2.5644230769230765</v>
      </c>
      <c r="AH2">
        <v>3.4192307692307686</v>
      </c>
      <c r="AI2">
        <v>5.41378205128205</v>
      </c>
      <c r="AJ2">
        <v>5.41378205128205</v>
      </c>
      <c r="AK2">
        <v>5.9836538461538451</v>
      </c>
      <c r="AL2">
        <v>5.9836538461538451</v>
      </c>
      <c r="AM2">
        <v>5.9836538461538451</v>
      </c>
      <c r="AN2">
        <v>5.9836538461538451</v>
      </c>
      <c r="AO2">
        <v>5.1288461538461529</v>
      </c>
      <c r="AP2">
        <v>4.5589743589743588</v>
      </c>
      <c r="AQ2">
        <v>3.9891025641025637</v>
      </c>
      <c r="AR2">
        <v>2.849358974358974</v>
      </c>
      <c r="AS2">
        <v>2.2794871794871794</v>
      </c>
      <c r="AT2">
        <v>2.2794871794871794</v>
      </c>
      <c r="AU2">
        <v>2.2794871794871794</v>
      </c>
    </row>
    <row r="3" spans="1:48" x14ac:dyDescent="0.25">
      <c r="A3" t="s">
        <v>44</v>
      </c>
      <c r="B3">
        <v>6.2439169139465882</v>
      </c>
      <c r="C3">
        <v>6.2439169139465882</v>
      </c>
      <c r="D3">
        <v>6.9376854599406537</v>
      </c>
      <c r="E3">
        <v>6.9376854599406537</v>
      </c>
      <c r="F3">
        <v>6.9376854599406537</v>
      </c>
      <c r="G3">
        <v>7.2845697329376851</v>
      </c>
      <c r="H3">
        <v>9.3658753709198823</v>
      </c>
      <c r="I3">
        <v>9.3658753709198823</v>
      </c>
      <c r="J3">
        <v>9.3658753709198823</v>
      </c>
      <c r="K3">
        <v>8.4844221105527637</v>
      </c>
      <c r="L3">
        <v>8.3252225519287837</v>
      </c>
      <c r="M3">
        <v>8.3252225519287837</v>
      </c>
      <c r="N3">
        <v>6.2439169139465882</v>
      </c>
      <c r="O3">
        <v>6.9376854599406537</v>
      </c>
      <c r="P3">
        <v>6.9376854599406537</v>
      </c>
      <c r="Q3">
        <v>3.8157270029673591</v>
      </c>
      <c r="R3">
        <v>2.7750741839762609</v>
      </c>
      <c r="S3">
        <v>0.80804020100502505</v>
      </c>
      <c r="T3">
        <v>0.80804020100502505</v>
      </c>
      <c r="U3">
        <v>2.7750741839762609</v>
      </c>
      <c r="V3">
        <v>5.2032640949554896</v>
      </c>
      <c r="W3">
        <v>6.8683417085427125</v>
      </c>
      <c r="X3">
        <v>6.5908011869436205</v>
      </c>
      <c r="Y3" s="16">
        <v>5.897032640949555</v>
      </c>
      <c r="Z3">
        <v>5.897032640949555</v>
      </c>
      <c r="AA3">
        <v>4.8563798219584564</v>
      </c>
      <c r="AB3">
        <v>4.5094955489614241</v>
      </c>
      <c r="AC3">
        <v>3.4688427299703268</v>
      </c>
      <c r="AD3">
        <v>3.4688427299703268</v>
      </c>
      <c r="AE3">
        <v>4.5094955489614241</v>
      </c>
      <c r="AF3">
        <v>4.8563798219584564</v>
      </c>
      <c r="AG3">
        <v>5.2032640949554896</v>
      </c>
      <c r="AH3">
        <v>6.2439169139465882</v>
      </c>
      <c r="AI3">
        <v>9.3658753709198823</v>
      </c>
      <c r="AJ3">
        <v>9.3658753709198823</v>
      </c>
      <c r="AK3">
        <v>10.059643916913947</v>
      </c>
      <c r="AL3">
        <v>10.059643916913947</v>
      </c>
      <c r="AM3">
        <v>12.140949554896142</v>
      </c>
      <c r="AN3">
        <v>12.140949554896142</v>
      </c>
      <c r="AO3">
        <v>10.753412462908013</v>
      </c>
      <c r="AP3">
        <v>7.6314540059347182</v>
      </c>
      <c r="AQ3">
        <v>6.9376854599406537</v>
      </c>
      <c r="AR3">
        <v>5.5501483679525219</v>
      </c>
      <c r="AS3">
        <v>5.5501483679525219</v>
      </c>
      <c r="AT3">
        <v>5.5501483679525219</v>
      </c>
      <c r="AU3">
        <v>5.5501483679525219</v>
      </c>
    </row>
    <row r="4" spans="1:48" x14ac:dyDescent="0.25">
      <c r="A4" t="s">
        <v>45</v>
      </c>
      <c r="B4">
        <v>3.549163879598662</v>
      </c>
      <c r="C4">
        <v>3.549163879598662</v>
      </c>
      <c r="D4">
        <v>3.8449275362318835</v>
      </c>
      <c r="E4">
        <v>3.8449275362318835</v>
      </c>
      <c r="F4">
        <v>3.8449275362318835</v>
      </c>
      <c r="G4">
        <v>4.1406911928651056</v>
      </c>
      <c r="H4">
        <v>5.3237458193979927</v>
      </c>
      <c r="I4">
        <v>5.3237458193979927</v>
      </c>
      <c r="J4">
        <v>5.3237458193979927</v>
      </c>
      <c r="K4">
        <v>7.7903813275849254</v>
      </c>
      <c r="L4">
        <v>5.3237458193979927</v>
      </c>
      <c r="M4">
        <v>5.3237458193979927</v>
      </c>
      <c r="N4">
        <v>4.1406911928651056</v>
      </c>
      <c r="O4">
        <v>4.1406911928651056</v>
      </c>
      <c r="P4">
        <v>4.1406911928651056</v>
      </c>
      <c r="Q4">
        <v>2.3661092530657748</v>
      </c>
      <c r="R4">
        <v>1.774581939799331</v>
      </c>
      <c r="S4">
        <v>0.74194107881761195</v>
      </c>
      <c r="T4">
        <v>0.74194107881761195</v>
      </c>
      <c r="U4">
        <v>1.4788182831661092</v>
      </c>
      <c r="V4">
        <v>3.25340022296544</v>
      </c>
      <c r="W4">
        <v>6.3064991699497011</v>
      </c>
      <c r="X4">
        <v>4.436454849498328</v>
      </c>
      <c r="Y4" s="16">
        <v>3.8449275362318835</v>
      </c>
      <c r="Z4">
        <v>3.8449275362318835</v>
      </c>
      <c r="AA4">
        <v>2.9576365663322184</v>
      </c>
      <c r="AB4">
        <v>2.6618729096989964</v>
      </c>
      <c r="AC4">
        <v>2.0703455964325528</v>
      </c>
      <c r="AD4">
        <v>2.0703455964325528</v>
      </c>
      <c r="AE4">
        <v>2.3661092530657748</v>
      </c>
      <c r="AF4">
        <v>2.6618729096989964</v>
      </c>
      <c r="AG4">
        <v>2.6618729096989964</v>
      </c>
      <c r="AH4">
        <v>5.0279821627647712</v>
      </c>
      <c r="AI4">
        <v>7.9856187290969896</v>
      </c>
      <c r="AJ4">
        <v>7.9856187290969896</v>
      </c>
      <c r="AK4">
        <v>8.5771460423634327</v>
      </c>
      <c r="AL4">
        <v>8.5771460423634327</v>
      </c>
      <c r="AM4">
        <v>8.5771460423634327</v>
      </c>
      <c r="AN4">
        <v>8.5771460423634327</v>
      </c>
      <c r="AO4">
        <v>7.3940914158305464</v>
      </c>
      <c r="AP4">
        <v>4.7322185061315496</v>
      </c>
      <c r="AQ4">
        <v>4.1406911928651056</v>
      </c>
      <c r="AR4">
        <v>2.9576365663322184</v>
      </c>
      <c r="AS4">
        <v>2.3661092530657748</v>
      </c>
      <c r="AT4">
        <v>2.3661092530657748</v>
      </c>
      <c r="AU4">
        <v>2.3661092530657748</v>
      </c>
    </row>
    <row r="5" spans="1:48" x14ac:dyDescent="0.25">
      <c r="A5" t="s">
        <v>46</v>
      </c>
      <c r="B5">
        <v>4.837708066581305</v>
      </c>
      <c r="C5">
        <v>4.837708066581305</v>
      </c>
      <c r="D5">
        <v>4.837708066581305</v>
      </c>
      <c r="E5">
        <v>4.837708066581305</v>
      </c>
      <c r="F5">
        <v>4.837708066581305</v>
      </c>
      <c r="G5">
        <v>5.1222791293213827</v>
      </c>
      <c r="H5">
        <v>6.8297055057618428</v>
      </c>
      <c r="I5">
        <v>6.8297055057618428</v>
      </c>
      <c r="J5">
        <v>6.8297055057618428</v>
      </c>
      <c r="K5">
        <v>8.486085214455855</v>
      </c>
      <c r="L5">
        <v>6.8297055057618428</v>
      </c>
      <c r="M5">
        <v>6.8297055057618428</v>
      </c>
      <c r="N5">
        <v>5.1222791293213827</v>
      </c>
      <c r="O5">
        <v>5.6914212548015364</v>
      </c>
      <c r="P5">
        <v>5.6914212548015364</v>
      </c>
      <c r="Q5">
        <v>3.130281690140845</v>
      </c>
      <c r="R5">
        <v>2.2765685019206146</v>
      </c>
      <c r="S5">
        <v>0.80819859185293841</v>
      </c>
      <c r="T5">
        <v>0.80819859185293841</v>
      </c>
      <c r="U5">
        <v>2.2765685019206146</v>
      </c>
      <c r="V5">
        <v>4.837708066581305</v>
      </c>
      <c r="W5">
        <v>6.8696880307499768</v>
      </c>
      <c r="X5">
        <v>5.9759923175416123</v>
      </c>
      <c r="Y5" s="16">
        <v>5.4068501920614587</v>
      </c>
      <c r="Z5">
        <v>5.4068501920614587</v>
      </c>
      <c r="AA5">
        <v>4.5531370038412291</v>
      </c>
      <c r="AB5">
        <v>3.6994238156209982</v>
      </c>
      <c r="AC5">
        <v>2.8457106274007682</v>
      </c>
      <c r="AD5">
        <v>2.8457106274007682</v>
      </c>
      <c r="AE5">
        <v>3.6994238156209982</v>
      </c>
      <c r="AF5">
        <v>3.983994878361075</v>
      </c>
      <c r="AG5">
        <v>4.2685659411011523</v>
      </c>
      <c r="AH5">
        <v>5.1222791293213827</v>
      </c>
      <c r="AI5">
        <v>7.6834186939820741</v>
      </c>
      <c r="AJ5">
        <v>7.6834186939820741</v>
      </c>
      <c r="AK5">
        <v>8.2525608194622269</v>
      </c>
      <c r="AL5">
        <v>8.2525608194622269</v>
      </c>
      <c r="AM5">
        <v>8.2525608194622269</v>
      </c>
      <c r="AN5">
        <v>8.2525608194622269</v>
      </c>
      <c r="AO5">
        <v>7.1142765685019205</v>
      </c>
      <c r="AP5">
        <v>6.26056338028169</v>
      </c>
      <c r="AQ5">
        <v>5.6914212548015364</v>
      </c>
      <c r="AR5">
        <v>4.5531370038412291</v>
      </c>
      <c r="AS5">
        <v>4.5531370038412291</v>
      </c>
      <c r="AT5">
        <v>4.5531370038412291</v>
      </c>
      <c r="AU5">
        <v>4.5531370038412291</v>
      </c>
    </row>
    <row r="6" spans="1:48" x14ac:dyDescent="0.25">
      <c r="A6" t="s">
        <v>47</v>
      </c>
      <c r="B6">
        <v>3.2858611825192803</v>
      </c>
      <c r="C6">
        <v>3.2858611825192803</v>
      </c>
      <c r="D6">
        <v>3.5845758354755781</v>
      </c>
      <c r="E6">
        <v>3.5845758354755781</v>
      </c>
      <c r="F6">
        <v>3.5845758354755781</v>
      </c>
      <c r="G6">
        <v>3.883290488431876</v>
      </c>
      <c r="H6">
        <v>5.0781491002570691</v>
      </c>
      <c r="I6">
        <v>5.0781491002570691</v>
      </c>
      <c r="J6">
        <v>5.0781491002570691</v>
      </c>
      <c r="K6">
        <v>8.4835566382460392</v>
      </c>
      <c r="L6">
        <v>5.0781491002570691</v>
      </c>
      <c r="M6">
        <v>5.0781491002570691</v>
      </c>
      <c r="N6">
        <v>3.883290488431876</v>
      </c>
      <c r="O6">
        <v>3.883290488431876</v>
      </c>
      <c r="P6">
        <v>3.883290488431876</v>
      </c>
      <c r="Q6">
        <v>2.3897172236503854</v>
      </c>
      <c r="R6">
        <v>1.7922879177377891</v>
      </c>
      <c r="S6">
        <v>0.80795777507105127</v>
      </c>
      <c r="T6">
        <v>0.80795777507105127</v>
      </c>
      <c r="U6">
        <v>1.4935732647814908</v>
      </c>
      <c r="V6">
        <v>3.2858611825192803</v>
      </c>
      <c r="W6">
        <v>6.8676410881039356</v>
      </c>
      <c r="X6">
        <v>4.4807197943444725</v>
      </c>
      <c r="Y6" s="16">
        <v>3.883290488431876</v>
      </c>
      <c r="Z6">
        <v>3.883290488431876</v>
      </c>
      <c r="AA6">
        <v>2.9871465295629815</v>
      </c>
      <c r="AB6">
        <v>2.6884318766066833</v>
      </c>
      <c r="AC6">
        <v>2.0910025706940876</v>
      </c>
      <c r="AD6">
        <v>2.0910025706940876</v>
      </c>
      <c r="AE6">
        <v>2.3897172236503854</v>
      </c>
      <c r="AF6">
        <v>2.6884318766066833</v>
      </c>
      <c r="AG6">
        <v>2.6884318766066833</v>
      </c>
      <c r="AH6">
        <v>3.5845758354755781</v>
      </c>
      <c r="AI6">
        <v>5.6755784061696657</v>
      </c>
      <c r="AJ6">
        <v>5.6755784061696657</v>
      </c>
      <c r="AK6">
        <v>6.2730077120822614</v>
      </c>
      <c r="AL6">
        <v>6.2730077120822614</v>
      </c>
      <c r="AM6">
        <v>6.2730077120822614</v>
      </c>
      <c r="AN6">
        <v>6.2730077120822614</v>
      </c>
      <c r="AO6">
        <v>5.3768637532133665</v>
      </c>
      <c r="AP6">
        <v>5.3768637532133665</v>
      </c>
      <c r="AQ6">
        <v>4.7794344473007708</v>
      </c>
      <c r="AR6">
        <v>2.9871465295629815</v>
      </c>
      <c r="AS6">
        <v>2.6884318766066833</v>
      </c>
      <c r="AT6">
        <v>2.6884318766066833</v>
      </c>
      <c r="AU6">
        <v>2.6884318766066833</v>
      </c>
    </row>
    <row r="7" spans="1:48" x14ac:dyDescent="0.25">
      <c r="A7" t="s">
        <v>43</v>
      </c>
      <c r="C7">
        <f>B2*(C$1-B$1)</f>
        <v>40.74583333333333</v>
      </c>
      <c r="D7">
        <f t="shared" ref="D7:AU11" si="0">C2*(D$1-C$1)</f>
        <v>31.342948717948715</v>
      </c>
      <c r="E7">
        <f t="shared" si="0"/>
        <v>239.34615384615381</v>
      </c>
      <c r="F7">
        <f t="shared" si="0"/>
        <v>102.57692307692307</v>
      </c>
      <c r="G7">
        <f t="shared" si="0"/>
        <v>112.83461538461536</v>
      </c>
      <c r="H7">
        <f t="shared" si="0"/>
        <v>96.87820512820511</v>
      </c>
      <c r="I7">
        <f t="shared" si="0"/>
        <v>35.901923076923069</v>
      </c>
      <c r="J7">
        <f t="shared" si="0"/>
        <v>107.70576923076921</v>
      </c>
      <c r="K7">
        <f t="shared" si="0"/>
        <v>65.820192307692295</v>
      </c>
      <c r="L7">
        <f t="shared" si="0"/>
        <v>475.26017766017765</v>
      </c>
      <c r="M7">
        <f t="shared" si="0"/>
        <v>59.836538461538453</v>
      </c>
      <c r="N7">
        <f t="shared" si="0"/>
        <v>275.24807692307689</v>
      </c>
      <c r="O7">
        <f t="shared" si="0"/>
        <v>72.94358974358974</v>
      </c>
      <c r="P7">
        <f t="shared" si="0"/>
        <v>132.21025641025639</v>
      </c>
      <c r="Q7">
        <f t="shared" si="0"/>
        <v>182.35897435897436</v>
      </c>
      <c r="R7">
        <f t="shared" si="0"/>
        <v>79.782051282051285</v>
      </c>
      <c r="S7">
        <f t="shared" si="0"/>
        <v>15.386538461538459</v>
      </c>
      <c r="T7">
        <f t="shared" si="0"/>
        <v>4.8495936495936505</v>
      </c>
      <c r="U7">
        <f t="shared" si="0"/>
        <v>15.357046557046559</v>
      </c>
      <c r="V7">
        <f t="shared" si="0"/>
        <v>38.466346153846146</v>
      </c>
      <c r="W7">
        <f t="shared" si="0"/>
        <v>131.64038461538462</v>
      </c>
      <c r="X7">
        <f t="shared" si="0"/>
        <v>6.8702576702576703</v>
      </c>
      <c r="Y7">
        <f t="shared" si="0"/>
        <v>384.66346153846155</v>
      </c>
      <c r="Z7">
        <f t="shared" si="0"/>
        <v>355.59999999999997</v>
      </c>
      <c r="AA7">
        <f t="shared" si="0"/>
        <v>66.674999999999997</v>
      </c>
      <c r="AB7">
        <f t="shared" si="0"/>
        <v>14.24679487179487</v>
      </c>
      <c r="AC7">
        <f t="shared" si="0"/>
        <v>35.901923076923069</v>
      </c>
      <c r="AD7">
        <f t="shared" si="0"/>
        <v>71.803846153846152</v>
      </c>
      <c r="AE7">
        <f t="shared" si="0"/>
        <v>41.885576923076918</v>
      </c>
      <c r="AF7">
        <f t="shared" si="0"/>
        <v>93.458974358974359</v>
      </c>
      <c r="AG7">
        <f t="shared" si="0"/>
        <v>17.950961538461534</v>
      </c>
      <c r="AH7">
        <f t="shared" si="0"/>
        <v>20.515384615384612</v>
      </c>
      <c r="AI7">
        <f t="shared" si="0"/>
        <v>20.515384615384612</v>
      </c>
      <c r="AJ7">
        <f t="shared" si="0"/>
        <v>135.34455128205124</v>
      </c>
      <c r="AK7">
        <f t="shared" si="0"/>
        <v>129.93076923076922</v>
      </c>
      <c r="AL7">
        <f t="shared" si="0"/>
        <v>83.771153846153837</v>
      </c>
      <c r="AM7">
        <f t="shared" si="0"/>
        <v>125.65673076923075</v>
      </c>
      <c r="AN7">
        <f t="shared" si="0"/>
        <v>203.44423076923073</v>
      </c>
      <c r="AO7">
        <f t="shared" si="0"/>
        <v>47.869230769230761</v>
      </c>
      <c r="AP7">
        <f t="shared" si="0"/>
        <v>87.190384615384602</v>
      </c>
      <c r="AQ7">
        <f t="shared" si="0"/>
        <v>36.47179487179487</v>
      </c>
      <c r="AR7">
        <f t="shared" si="0"/>
        <v>23.934615384615384</v>
      </c>
      <c r="AS7">
        <f t="shared" si="0"/>
        <v>34.192307692307686</v>
      </c>
      <c r="AT7">
        <f t="shared" si="0"/>
        <v>91.179487179487182</v>
      </c>
      <c r="AU7">
        <f t="shared" si="0"/>
        <v>207.43333333333334</v>
      </c>
      <c r="AV7">
        <f>SUM(C7:AU7)/(AU$1-B$1)</f>
        <v>3.9133711467500367</v>
      </c>
    </row>
    <row r="8" spans="1:48" x14ac:dyDescent="0.25">
      <c r="A8" t="s">
        <v>44</v>
      </c>
      <c r="C8">
        <f t="shared" ref="C8:R11" si="1">B3*(C$1-B$1)</f>
        <v>81.17091988130565</v>
      </c>
      <c r="D8">
        <f t="shared" si="1"/>
        <v>62.439169139465882</v>
      </c>
      <c r="E8">
        <f t="shared" si="1"/>
        <v>485.63798219584578</v>
      </c>
      <c r="F8">
        <f t="shared" si="1"/>
        <v>208.13056379821961</v>
      </c>
      <c r="G8">
        <f t="shared" si="1"/>
        <v>228.94362017804158</v>
      </c>
      <c r="H8">
        <f t="shared" si="1"/>
        <v>145.69139465875369</v>
      </c>
      <c r="I8">
        <f t="shared" si="1"/>
        <v>56.195252225519297</v>
      </c>
      <c r="J8">
        <f t="shared" si="1"/>
        <v>168.58575667655788</v>
      </c>
      <c r="K8">
        <f t="shared" si="1"/>
        <v>103.0246290801187</v>
      </c>
      <c r="L8">
        <f t="shared" si="1"/>
        <v>475.12763819095477</v>
      </c>
      <c r="M8">
        <f t="shared" si="1"/>
        <v>83.252225519287833</v>
      </c>
      <c r="N8">
        <f t="shared" si="1"/>
        <v>382.96023738872407</v>
      </c>
      <c r="O8">
        <f t="shared" si="1"/>
        <v>99.902670623145411</v>
      </c>
      <c r="P8">
        <f t="shared" si="1"/>
        <v>201.19287833827894</v>
      </c>
      <c r="Q8">
        <f t="shared" si="1"/>
        <v>277.50741839762617</v>
      </c>
      <c r="R8">
        <f t="shared" si="1"/>
        <v>133.55044510385756</v>
      </c>
      <c r="S8">
        <f t="shared" si="0"/>
        <v>24.975667655786349</v>
      </c>
      <c r="T8">
        <f t="shared" si="0"/>
        <v>4.8482412060301501</v>
      </c>
      <c r="U8">
        <f t="shared" si="0"/>
        <v>15.352763819095475</v>
      </c>
      <c r="V8">
        <f t="shared" si="0"/>
        <v>74.927002967359044</v>
      </c>
      <c r="W8">
        <f t="shared" si="0"/>
        <v>218.53709198813056</v>
      </c>
      <c r="X8">
        <f t="shared" si="0"/>
        <v>6.8683417085427125</v>
      </c>
      <c r="Y8">
        <f t="shared" si="0"/>
        <v>593.17210682492589</v>
      </c>
      <c r="Z8">
        <f t="shared" si="0"/>
        <v>566.11513353115731</v>
      </c>
      <c r="AA8">
        <f t="shared" si="0"/>
        <v>106.14658753709199</v>
      </c>
      <c r="AB8">
        <f t="shared" si="0"/>
        <v>24.281899109792281</v>
      </c>
      <c r="AC8">
        <f t="shared" si="0"/>
        <v>63.132937685459936</v>
      </c>
      <c r="AD8">
        <f t="shared" si="0"/>
        <v>124.87833827893176</v>
      </c>
      <c r="AE8">
        <f t="shared" si="0"/>
        <v>72.845697329376861</v>
      </c>
      <c r="AF8">
        <f t="shared" si="0"/>
        <v>184.88931750741838</v>
      </c>
      <c r="AG8">
        <f t="shared" si="0"/>
        <v>33.994658753709196</v>
      </c>
      <c r="AH8">
        <f t="shared" si="0"/>
        <v>41.626112759643917</v>
      </c>
      <c r="AI8">
        <f t="shared" si="0"/>
        <v>37.463501483679529</v>
      </c>
      <c r="AJ8">
        <f t="shared" si="0"/>
        <v>234.14688427299706</v>
      </c>
      <c r="AK8">
        <f t="shared" si="0"/>
        <v>224.78100890207719</v>
      </c>
      <c r="AL8">
        <f t="shared" si="0"/>
        <v>140.83501483679527</v>
      </c>
      <c r="AM8">
        <f t="shared" si="0"/>
        <v>211.25252225519287</v>
      </c>
      <c r="AN8">
        <f t="shared" si="0"/>
        <v>412.79228486646883</v>
      </c>
      <c r="AO8">
        <f t="shared" si="0"/>
        <v>97.127596439169139</v>
      </c>
      <c r="AP8">
        <f t="shared" si="0"/>
        <v>182.80801186943623</v>
      </c>
      <c r="AQ8">
        <f t="shared" si="0"/>
        <v>61.051632047477746</v>
      </c>
      <c r="AR8">
        <f t="shared" si="0"/>
        <v>41.626112759643924</v>
      </c>
      <c r="AS8">
        <f t="shared" si="0"/>
        <v>66.601780415430255</v>
      </c>
      <c r="AT8">
        <f t="shared" si="0"/>
        <v>222.00593471810089</v>
      </c>
      <c r="AU8">
        <f t="shared" si="0"/>
        <v>505.06350148367949</v>
      </c>
      <c r="AV8">
        <f t="shared" ref="AV8:AV11" si="2">SUM(C8:AU8)/(AU$1-B$1)</f>
        <v>6.5495882980725826</v>
      </c>
    </row>
    <row r="9" spans="1:48" x14ac:dyDescent="0.25">
      <c r="A9" t="s">
        <v>45</v>
      </c>
      <c r="C9">
        <f t="shared" si="1"/>
        <v>46.139130434782608</v>
      </c>
      <c r="D9">
        <f t="shared" si="0"/>
        <v>35.491638795986617</v>
      </c>
      <c r="E9">
        <f t="shared" si="0"/>
        <v>269.14492753623188</v>
      </c>
      <c r="F9">
        <f t="shared" si="0"/>
        <v>115.3478260869565</v>
      </c>
      <c r="G9">
        <f t="shared" si="0"/>
        <v>126.88260869565215</v>
      </c>
      <c r="H9">
        <f t="shared" si="0"/>
        <v>82.813823857302111</v>
      </c>
      <c r="I9">
        <f t="shared" si="0"/>
        <v>31.942474916387958</v>
      </c>
      <c r="J9">
        <f t="shared" si="0"/>
        <v>95.827424749163868</v>
      </c>
      <c r="K9">
        <f t="shared" si="0"/>
        <v>58.561204013377917</v>
      </c>
      <c r="L9">
        <f t="shared" si="0"/>
        <v>436.26135434475583</v>
      </c>
      <c r="M9">
        <f t="shared" si="0"/>
        <v>53.237458193979926</v>
      </c>
      <c r="N9">
        <f t="shared" si="0"/>
        <v>244.89230769230767</v>
      </c>
      <c r="O9">
        <f t="shared" si="0"/>
        <v>66.251059085841689</v>
      </c>
      <c r="P9">
        <f t="shared" si="0"/>
        <v>120.08004459308806</v>
      </c>
      <c r="Q9">
        <f t="shared" si="0"/>
        <v>165.62764771460422</v>
      </c>
      <c r="R9">
        <f t="shared" si="0"/>
        <v>82.813823857302111</v>
      </c>
      <c r="S9">
        <f t="shared" si="0"/>
        <v>15.971237458193979</v>
      </c>
      <c r="T9">
        <f t="shared" si="0"/>
        <v>4.4516464729056722</v>
      </c>
      <c r="U9">
        <f t="shared" si="0"/>
        <v>14.096880497534627</v>
      </c>
      <c r="V9">
        <f t="shared" si="0"/>
        <v>39.92809364548495</v>
      </c>
      <c r="W9">
        <f t="shared" si="0"/>
        <v>136.64280936454847</v>
      </c>
      <c r="X9">
        <f t="shared" si="0"/>
        <v>6.3064991699497011</v>
      </c>
      <c r="Y9">
        <f t="shared" si="0"/>
        <v>399.2809364548495</v>
      </c>
      <c r="Z9">
        <f t="shared" si="0"/>
        <v>369.11304347826081</v>
      </c>
      <c r="AA9">
        <f t="shared" si="0"/>
        <v>69.208695652173901</v>
      </c>
      <c r="AB9">
        <f t="shared" si="0"/>
        <v>14.788182831661093</v>
      </c>
      <c r="AC9">
        <f t="shared" si="0"/>
        <v>37.26622073578595</v>
      </c>
      <c r="AD9">
        <f t="shared" si="0"/>
        <v>74.5324414715719</v>
      </c>
      <c r="AE9">
        <f t="shared" si="0"/>
        <v>43.477257525083608</v>
      </c>
      <c r="AF9">
        <f t="shared" si="0"/>
        <v>97.010479375696761</v>
      </c>
      <c r="AG9">
        <f t="shared" si="0"/>
        <v>18.633110367892975</v>
      </c>
      <c r="AH9">
        <f t="shared" si="0"/>
        <v>21.294983277591971</v>
      </c>
      <c r="AI9">
        <f t="shared" si="0"/>
        <v>30.167892976588625</v>
      </c>
      <c r="AJ9">
        <f t="shared" si="0"/>
        <v>199.64046822742475</v>
      </c>
      <c r="AK9">
        <f t="shared" si="0"/>
        <v>191.65484949832774</v>
      </c>
      <c r="AL9">
        <f t="shared" si="0"/>
        <v>120.08004459308806</v>
      </c>
      <c r="AM9">
        <f t="shared" si="0"/>
        <v>180.12006688963208</v>
      </c>
      <c r="AN9">
        <f t="shared" si="0"/>
        <v>291.62296544035672</v>
      </c>
      <c r="AO9">
        <f t="shared" si="0"/>
        <v>68.617168338907462</v>
      </c>
      <c r="AP9">
        <f t="shared" si="0"/>
        <v>125.69955406911929</v>
      </c>
      <c r="AQ9">
        <f t="shared" si="0"/>
        <v>37.857748049052397</v>
      </c>
      <c r="AR9">
        <f t="shared" si="0"/>
        <v>24.844147157190633</v>
      </c>
      <c r="AS9">
        <f t="shared" si="0"/>
        <v>35.491638795986617</v>
      </c>
      <c r="AT9">
        <f t="shared" si="0"/>
        <v>94.644370122630988</v>
      </c>
      <c r="AU9">
        <f t="shared" si="0"/>
        <v>215.31594202898552</v>
      </c>
      <c r="AV9">
        <f t="shared" si="2"/>
        <v>4.2128461972533211</v>
      </c>
    </row>
    <row r="10" spans="1:48" x14ac:dyDescent="0.25">
      <c r="A10" t="s">
        <v>46</v>
      </c>
      <c r="C10">
        <f t="shared" si="1"/>
        <v>62.890204865556967</v>
      </c>
      <c r="D10">
        <f t="shared" si="0"/>
        <v>48.377080665813054</v>
      </c>
      <c r="E10">
        <f t="shared" si="0"/>
        <v>338.63956466069135</v>
      </c>
      <c r="F10">
        <f t="shared" si="0"/>
        <v>145.13124199743916</v>
      </c>
      <c r="G10">
        <f t="shared" si="0"/>
        <v>159.64436619718307</v>
      </c>
      <c r="H10">
        <f t="shared" si="0"/>
        <v>102.44558258642766</v>
      </c>
      <c r="I10">
        <f t="shared" si="0"/>
        <v>40.978233034571055</v>
      </c>
      <c r="J10">
        <f t="shared" si="0"/>
        <v>122.93469910371317</v>
      </c>
      <c r="K10">
        <f t="shared" si="0"/>
        <v>75.126760563380273</v>
      </c>
      <c r="L10">
        <f t="shared" si="0"/>
        <v>475.22077200952788</v>
      </c>
      <c r="M10">
        <f t="shared" si="0"/>
        <v>68.297055057618422</v>
      </c>
      <c r="N10">
        <f t="shared" si="0"/>
        <v>314.16645326504477</v>
      </c>
      <c r="O10">
        <f t="shared" si="0"/>
        <v>81.956466069142124</v>
      </c>
      <c r="P10">
        <f t="shared" si="0"/>
        <v>165.05121638924456</v>
      </c>
      <c r="Q10">
        <f t="shared" si="0"/>
        <v>227.65685019206146</v>
      </c>
      <c r="R10">
        <f t="shared" si="0"/>
        <v>109.55985915492957</v>
      </c>
      <c r="S10">
        <f t="shared" si="0"/>
        <v>20.489116517285531</v>
      </c>
      <c r="T10">
        <f t="shared" si="0"/>
        <v>4.8491915511176309</v>
      </c>
      <c r="U10">
        <f t="shared" si="0"/>
        <v>15.35577324520583</v>
      </c>
      <c r="V10">
        <f t="shared" si="0"/>
        <v>61.467349551856593</v>
      </c>
      <c r="W10">
        <f t="shared" si="0"/>
        <v>203.18373879641481</v>
      </c>
      <c r="X10">
        <f t="shared" si="0"/>
        <v>6.8696880307499768</v>
      </c>
      <c r="Y10">
        <f t="shared" si="0"/>
        <v>537.83930857874509</v>
      </c>
      <c r="Z10">
        <f t="shared" si="0"/>
        <v>519.05761843790003</v>
      </c>
      <c r="AA10">
        <f t="shared" si="0"/>
        <v>97.323303457106249</v>
      </c>
      <c r="AB10">
        <f t="shared" si="0"/>
        <v>22.765685019206146</v>
      </c>
      <c r="AC10">
        <f t="shared" si="0"/>
        <v>51.791933418693972</v>
      </c>
      <c r="AD10">
        <f t="shared" si="0"/>
        <v>102.44558258642766</v>
      </c>
      <c r="AE10">
        <f t="shared" si="0"/>
        <v>59.759923175416134</v>
      </c>
      <c r="AF10">
        <f t="shared" si="0"/>
        <v>151.67637644046093</v>
      </c>
      <c r="AG10">
        <f t="shared" si="0"/>
        <v>27.887964148527526</v>
      </c>
      <c r="AH10">
        <f t="shared" si="0"/>
        <v>34.148527528809218</v>
      </c>
      <c r="AI10">
        <f t="shared" si="0"/>
        <v>30.733674775928296</v>
      </c>
      <c r="AJ10">
        <f t="shared" si="0"/>
        <v>192.08546734955186</v>
      </c>
      <c r="AK10">
        <f t="shared" si="0"/>
        <v>184.40204865556979</v>
      </c>
      <c r="AL10">
        <f t="shared" si="0"/>
        <v>115.53585147247118</v>
      </c>
      <c r="AM10">
        <f t="shared" si="0"/>
        <v>173.30377720870678</v>
      </c>
      <c r="AN10">
        <f t="shared" si="0"/>
        <v>280.5870678617157</v>
      </c>
      <c r="AO10">
        <f t="shared" si="0"/>
        <v>66.020486555697815</v>
      </c>
      <c r="AP10">
        <f t="shared" si="0"/>
        <v>120.94270166453265</v>
      </c>
      <c r="AQ10">
        <f t="shared" si="0"/>
        <v>50.08450704225352</v>
      </c>
      <c r="AR10">
        <f t="shared" si="0"/>
        <v>34.148527528809218</v>
      </c>
      <c r="AS10">
        <f t="shared" si="0"/>
        <v>54.637644046094749</v>
      </c>
      <c r="AT10">
        <f t="shared" si="0"/>
        <v>182.12548015364916</v>
      </c>
      <c r="AU10">
        <f t="shared" si="0"/>
        <v>414.33546734955183</v>
      </c>
      <c r="AV10">
        <f t="shared" si="2"/>
        <v>5.3439278283942802</v>
      </c>
    </row>
    <row r="11" spans="1:48" x14ac:dyDescent="0.25">
      <c r="A11" t="s">
        <v>47</v>
      </c>
      <c r="C11">
        <f t="shared" si="1"/>
        <v>42.716195372750647</v>
      </c>
      <c r="D11">
        <f t="shared" si="0"/>
        <v>32.858611825192803</v>
      </c>
      <c r="E11">
        <f t="shared" si="0"/>
        <v>250.92030848329046</v>
      </c>
      <c r="F11">
        <f t="shared" si="0"/>
        <v>107.53727506426735</v>
      </c>
      <c r="G11">
        <f t="shared" si="0"/>
        <v>118.29100257069408</v>
      </c>
      <c r="H11">
        <f t="shared" si="0"/>
        <v>77.665809768637516</v>
      </c>
      <c r="I11">
        <f t="shared" si="0"/>
        <v>30.468894601542416</v>
      </c>
      <c r="J11">
        <f t="shared" si="0"/>
        <v>91.406683804627249</v>
      </c>
      <c r="K11">
        <f t="shared" si="0"/>
        <v>55.859640102827761</v>
      </c>
      <c r="L11">
        <f t="shared" si="0"/>
        <v>475.07917174177817</v>
      </c>
      <c r="M11">
        <f t="shared" si="0"/>
        <v>50.781491002570689</v>
      </c>
      <c r="N11">
        <f t="shared" si="0"/>
        <v>233.59485861182517</v>
      </c>
      <c r="O11">
        <f t="shared" si="0"/>
        <v>62.132647814910015</v>
      </c>
      <c r="P11">
        <f t="shared" si="0"/>
        <v>112.6154241645244</v>
      </c>
      <c r="Q11">
        <f t="shared" si="0"/>
        <v>155.33161953727503</v>
      </c>
      <c r="R11">
        <f t="shared" si="0"/>
        <v>83.640102827763485</v>
      </c>
      <c r="S11">
        <f t="shared" si="0"/>
        <v>16.130591259640102</v>
      </c>
      <c r="T11">
        <f t="shared" si="0"/>
        <v>4.8477466504263074</v>
      </c>
      <c r="U11">
        <f t="shared" si="0"/>
        <v>15.351197726349975</v>
      </c>
      <c r="V11">
        <f t="shared" si="0"/>
        <v>40.326478149100254</v>
      </c>
      <c r="W11">
        <f t="shared" si="0"/>
        <v>138.00616966580978</v>
      </c>
      <c r="X11">
        <f t="shared" si="0"/>
        <v>6.8676410881039356</v>
      </c>
      <c r="Y11">
        <f t="shared" si="0"/>
        <v>403.26478149100251</v>
      </c>
      <c r="Z11">
        <f t="shared" si="0"/>
        <v>372.79588688946012</v>
      </c>
      <c r="AA11">
        <f t="shared" si="0"/>
        <v>69.899228791773766</v>
      </c>
      <c r="AB11">
        <f t="shared" si="0"/>
        <v>14.935732647814907</v>
      </c>
      <c r="AC11">
        <f t="shared" si="0"/>
        <v>37.638046272493568</v>
      </c>
      <c r="AD11">
        <f t="shared" si="0"/>
        <v>75.276092544987151</v>
      </c>
      <c r="AE11">
        <f t="shared" si="0"/>
        <v>43.911053984575837</v>
      </c>
      <c r="AF11">
        <f t="shared" si="0"/>
        <v>97.978406169665803</v>
      </c>
      <c r="AG11">
        <f t="shared" si="0"/>
        <v>18.819023136246784</v>
      </c>
      <c r="AH11">
        <f t="shared" si="0"/>
        <v>21.507455012853466</v>
      </c>
      <c r="AI11">
        <f t="shared" si="0"/>
        <v>21.50745501285347</v>
      </c>
      <c r="AJ11">
        <f t="shared" si="0"/>
        <v>141.88946015424165</v>
      </c>
      <c r="AK11">
        <f t="shared" si="0"/>
        <v>136.21388174807197</v>
      </c>
      <c r="AL11">
        <f t="shared" si="0"/>
        <v>87.822107969151659</v>
      </c>
      <c r="AM11">
        <f t="shared" si="0"/>
        <v>131.73316195372749</v>
      </c>
      <c r="AN11">
        <f t="shared" si="0"/>
        <v>213.28226221079689</v>
      </c>
      <c r="AO11">
        <f t="shared" si="0"/>
        <v>50.184061696658091</v>
      </c>
      <c r="AP11">
        <f t="shared" si="0"/>
        <v>91.406683804627235</v>
      </c>
      <c r="AQ11">
        <f t="shared" si="0"/>
        <v>43.014910025706932</v>
      </c>
      <c r="AR11">
        <f t="shared" si="0"/>
        <v>28.676606683804625</v>
      </c>
      <c r="AS11">
        <f t="shared" si="0"/>
        <v>35.84575835475578</v>
      </c>
      <c r="AT11">
        <f t="shared" si="0"/>
        <v>107.53727506426733</v>
      </c>
      <c r="AU11">
        <f t="shared" si="0"/>
        <v>244.64730077120817</v>
      </c>
      <c r="AV11">
        <f t="shared" si="2"/>
        <v>3.9463550834521892</v>
      </c>
    </row>
    <row r="12" spans="1:48" x14ac:dyDescent="0.25">
      <c r="A12" t="s">
        <v>43</v>
      </c>
      <c r="E12">
        <f>SUM(C7:E7)/(E$1-B$1)</f>
        <v>3.3487627515853315</v>
      </c>
      <c r="I12">
        <f>SUM(F7:I7)/(I$1-E$1)</f>
        <v>3.9122659176029964</v>
      </c>
      <c r="M12">
        <f>SUM(J7:M7)/(M$1-I$1)</f>
        <v>7.4591860806334482</v>
      </c>
      <c r="P12">
        <f>SUM(N7:P7)/(P$1-M$1)</f>
        <v>5.2791420118343186</v>
      </c>
      <c r="T12">
        <f>SUM(Q7:T7)/(T$1-P$1)</f>
        <v>3.1375239750239752</v>
      </c>
      <c r="X12">
        <f>SUM(U7:X7)/(X$1-T$1)</f>
        <v>2.161056572994775</v>
      </c>
      <c r="Y12">
        <f>SUM(Y7)/(Y$1-X$1)</f>
        <v>4.2740384615384617</v>
      </c>
      <c r="Z12">
        <f>SUM(Z7)/(Z$1-Y$1)</f>
        <v>3.7041666666666662</v>
      </c>
      <c r="AE12">
        <f>SUM(AA7:AE7)/(AE$1-Z$1)</f>
        <v>2.4522674577195853</v>
      </c>
      <c r="AJ12">
        <f>SUM(AF7:AJ7)/(AJ$1-AE$1)</f>
        <v>3.3078765104627168</v>
      </c>
      <c r="AN12">
        <f>SUM(AK7:AN7)/(AN$1-AJ$1)</f>
        <v>5.8365901571546726</v>
      </c>
      <c r="AT12">
        <f>SUM(AO7:AT7)/(AT$1-AN$1)</f>
        <v>3.5256903353057196</v>
      </c>
      <c r="AU12">
        <f>SUM(AU7)/(AU$1-AT$1)</f>
        <v>2.2794871794871794</v>
      </c>
    </row>
    <row r="13" spans="1:48" x14ac:dyDescent="0.25">
      <c r="A13" t="s">
        <v>44</v>
      </c>
      <c r="E13">
        <f t="shared" ref="E13:E16" si="3">SUM(C8:E8)/(E$1-B$1)</f>
        <v>6.7661082926517988</v>
      </c>
      <c r="I13">
        <f t="shared" ref="I13:I16" si="4">SUM(F8:I8)/(I$1-E$1)</f>
        <v>7.1793351782082491</v>
      </c>
      <c r="M13">
        <f t="shared" ref="M13:M16" si="5">SUM(J8:M8)/(M$1-I$1)</f>
        <v>8.7367394680728321</v>
      </c>
      <c r="P13">
        <f t="shared" ref="P13:P16" si="6">SUM(N8:P8)/(P$1-M$1)</f>
        <v>7.5170965532983347</v>
      </c>
      <c r="T13">
        <f t="shared" ref="T13:T16" si="7">SUM(Q8:T8)/(T$1-P$1)</f>
        <v>4.898686359592225</v>
      </c>
      <c r="X13">
        <f t="shared" ref="X13:X16" si="8">SUM(U8:X8)/(X$1-T$1)</f>
        <v>3.5470247245295252</v>
      </c>
      <c r="Y13">
        <f t="shared" ref="Y13:Z16" si="9">SUM(Y8)/(Y$1-X$1)</f>
        <v>6.5908011869436214</v>
      </c>
      <c r="Z13">
        <f t="shared" si="9"/>
        <v>5.897032640949555</v>
      </c>
      <c r="AE13">
        <f t="shared" ref="AE13:AE16" si="10">SUM(AA8:AE8)/(AE$1-Z$1)</f>
        <v>4.1626112759643918</v>
      </c>
      <c r="AJ13">
        <f t="shared" ref="AJ13:AJ16" si="11">SUM(AF8:AJ8)/(AJ$1-AE$1)</f>
        <v>6.1163272962925062</v>
      </c>
      <c r="AN13">
        <f t="shared" ref="AN13:AN16" si="12">SUM(AK8:AN8)/(AN$1-AJ$1)</f>
        <v>10.641514310328324</v>
      </c>
      <c r="AT13">
        <f t="shared" ref="AT13:AT16" si="13">SUM(AO8:AT8)/(AT$1-AN$1)</f>
        <v>7.3760556950467935</v>
      </c>
      <c r="AU13">
        <f t="shared" ref="AU13" si="14">SUM(AU8)/(AU$1-AT$1)</f>
        <v>5.5501483679525219</v>
      </c>
    </row>
    <row r="14" spans="1:48" x14ac:dyDescent="0.25">
      <c r="A14" t="s">
        <v>45</v>
      </c>
      <c r="E14">
        <f t="shared" si="3"/>
        <v>3.7717816856666788</v>
      </c>
      <c r="I14">
        <f t="shared" si="4"/>
        <v>4.0110868938909965</v>
      </c>
      <c r="M14">
        <f t="shared" si="5"/>
        <v>6.7777625400134482</v>
      </c>
      <c r="P14">
        <f t="shared" si="6"/>
        <v>4.7387188062773342</v>
      </c>
      <c r="T14">
        <f t="shared" si="7"/>
        <v>2.9873817278111776</v>
      </c>
      <c r="X14">
        <f t="shared" si="8"/>
        <v>2.21319418738784</v>
      </c>
      <c r="Y14">
        <f t="shared" si="9"/>
        <v>4.436454849498328</v>
      </c>
      <c r="Z14">
        <f t="shared" si="9"/>
        <v>3.8449275362318835</v>
      </c>
      <c r="AE14">
        <f t="shared" si="10"/>
        <v>2.5454553001731539</v>
      </c>
      <c r="AJ14">
        <f t="shared" si="11"/>
        <v>4.2154820025884492</v>
      </c>
      <c r="AN14">
        <f t="shared" si="12"/>
        <v>8.4244938324882224</v>
      </c>
      <c r="AT14">
        <f t="shared" si="13"/>
        <v>4.2544464454163453</v>
      </c>
      <c r="AU14">
        <f t="shared" ref="AU14" si="15">SUM(AU9)/(AU$1-AT$1)</f>
        <v>2.3661092530657748</v>
      </c>
    </row>
    <row r="15" spans="1:48" x14ac:dyDescent="0.25">
      <c r="A15" t="s">
        <v>46</v>
      </c>
      <c r="E15">
        <f t="shared" si="3"/>
        <v>4.837708066581305</v>
      </c>
      <c r="I15">
        <f t="shared" si="4"/>
        <v>5.0359485821979888</v>
      </c>
      <c r="M15">
        <f t="shared" si="5"/>
        <v>7.8060977550972606</v>
      </c>
      <c r="P15">
        <f t="shared" si="6"/>
        <v>6.1667487442135327</v>
      </c>
      <c r="T15">
        <f t="shared" si="7"/>
        <v>4.0283890823932689</v>
      </c>
      <c r="X15">
        <f t="shared" si="8"/>
        <v>3.223332018249744</v>
      </c>
      <c r="Y15">
        <f t="shared" si="9"/>
        <v>5.9759923175416123</v>
      </c>
      <c r="Z15">
        <f t="shared" si="9"/>
        <v>5.4068501920614587</v>
      </c>
      <c r="AE15">
        <f t="shared" si="10"/>
        <v>3.5541109325196825</v>
      </c>
      <c r="AJ15">
        <f t="shared" si="11"/>
        <v>5.0176093131411239</v>
      </c>
      <c r="AN15">
        <f t="shared" si="12"/>
        <v>8.1056854322415415</v>
      </c>
      <c r="AT15">
        <f t="shared" si="13"/>
        <v>5.5819708460553521</v>
      </c>
      <c r="AU15">
        <f t="shared" ref="AU15" si="16">SUM(AU10)/(AU$1-AT$1)</f>
        <v>4.5531370038412291</v>
      </c>
    </row>
    <row r="16" spans="1:48" x14ac:dyDescent="0.25">
      <c r="A16" t="s">
        <v>47</v>
      </c>
      <c r="E16">
        <f t="shared" si="3"/>
        <v>3.510700168615418</v>
      </c>
      <c r="I16">
        <f t="shared" si="4"/>
        <v>3.7523930562375436</v>
      </c>
      <c r="M16">
        <f t="shared" si="5"/>
        <v>7.0855472279137244</v>
      </c>
      <c r="P16">
        <f t="shared" si="6"/>
        <v>4.4872849515523034</v>
      </c>
      <c r="T16">
        <f t="shared" si="7"/>
        <v>2.8883340030567215</v>
      </c>
      <c r="X16">
        <f t="shared" si="8"/>
        <v>2.2533874902175723</v>
      </c>
      <c r="Y16">
        <f t="shared" si="9"/>
        <v>4.4807197943444725</v>
      </c>
      <c r="Z16">
        <f t="shared" si="9"/>
        <v>3.8832904884318764</v>
      </c>
      <c r="AE16">
        <f t="shared" si="10"/>
        <v>2.5708527046983534</v>
      </c>
      <c r="AJ16">
        <f t="shared" si="11"/>
        <v>3.4678367756995536</v>
      </c>
      <c r="AN16">
        <f t="shared" si="12"/>
        <v>6.1188324073306237</v>
      </c>
      <c r="AT16">
        <f t="shared" si="13"/>
        <v>3.9193988530749446</v>
      </c>
      <c r="AU16">
        <f t="shared" ref="AU16" si="17">SUM(AU11)/(AU$1-AT$1)</f>
        <v>2.6884318766066833</v>
      </c>
    </row>
    <row r="17" spans="1:47" x14ac:dyDescent="0.25">
      <c r="B17" s="17">
        <v>42723</v>
      </c>
      <c r="C17" s="4">
        <v>42736</v>
      </c>
      <c r="D17" s="4">
        <v>42746</v>
      </c>
      <c r="E17" s="17">
        <v>42816</v>
      </c>
      <c r="F17" s="4">
        <v>42846</v>
      </c>
      <c r="G17" s="4">
        <v>42879</v>
      </c>
      <c r="H17" s="4">
        <v>42899</v>
      </c>
      <c r="I17" s="17">
        <v>42905</v>
      </c>
      <c r="J17" s="4">
        <v>42923</v>
      </c>
      <c r="K17" s="4">
        <v>42934</v>
      </c>
      <c r="L17" s="4">
        <v>42990</v>
      </c>
      <c r="M17" s="17">
        <v>43000</v>
      </c>
      <c r="N17" s="4">
        <v>43046</v>
      </c>
      <c r="O17" s="4">
        <v>43062</v>
      </c>
      <c r="P17" s="17">
        <v>43091</v>
      </c>
      <c r="Q17" s="4">
        <v>43131</v>
      </c>
      <c r="R17" s="4">
        <v>43166</v>
      </c>
      <c r="S17" s="4">
        <v>43175</v>
      </c>
      <c r="T17" s="17">
        <v>43181</v>
      </c>
      <c r="U17" s="4">
        <v>43200</v>
      </c>
      <c r="V17" s="4">
        <v>43227</v>
      </c>
      <c r="W17" s="4">
        <v>43269</v>
      </c>
      <c r="X17" s="17">
        <v>43270</v>
      </c>
      <c r="Y17" s="17">
        <v>43360</v>
      </c>
      <c r="Z17" s="17">
        <v>43456</v>
      </c>
      <c r="AA17" s="4">
        <v>43474</v>
      </c>
      <c r="AB17" s="4">
        <v>43479</v>
      </c>
      <c r="AC17" s="4">
        <v>43493</v>
      </c>
      <c r="AD17" s="4">
        <v>43529</v>
      </c>
      <c r="AE17" s="17">
        <v>43550</v>
      </c>
      <c r="AF17" s="4">
        <v>43591</v>
      </c>
      <c r="AG17" s="4">
        <v>43598</v>
      </c>
      <c r="AH17" s="4">
        <v>43606</v>
      </c>
      <c r="AI17" s="4">
        <v>43612</v>
      </c>
      <c r="AJ17" s="17">
        <v>43637</v>
      </c>
      <c r="AK17" s="4">
        <v>43661</v>
      </c>
      <c r="AL17" s="4">
        <v>43675</v>
      </c>
      <c r="AM17" s="4">
        <v>43696</v>
      </c>
      <c r="AN17" s="17">
        <v>43730</v>
      </c>
      <c r="AO17" s="4">
        <v>43738</v>
      </c>
      <c r="AP17" s="4">
        <v>43755</v>
      </c>
      <c r="AQ17" s="4">
        <v>43763</v>
      </c>
      <c r="AR17" s="4">
        <v>43769</v>
      </c>
      <c r="AS17" s="4">
        <v>43781</v>
      </c>
      <c r="AT17" s="17">
        <v>43821</v>
      </c>
      <c r="AU17" s="17">
        <v>43912</v>
      </c>
    </row>
    <row r="18" spans="1:47" x14ac:dyDescent="0.25">
      <c r="A18" t="s">
        <v>36</v>
      </c>
      <c r="B18" t="s">
        <v>29</v>
      </c>
      <c r="C18" t="s">
        <v>30</v>
      </c>
      <c r="D18" t="s">
        <v>31</v>
      </c>
      <c r="E18" t="s">
        <v>32</v>
      </c>
    </row>
    <row r="19" spans="1:47" x14ac:dyDescent="0.25">
      <c r="A19" t="s">
        <v>43</v>
      </c>
      <c r="B19">
        <v>3.9122659176029964</v>
      </c>
      <c r="C19">
        <v>7.4591860806334482</v>
      </c>
      <c r="D19">
        <v>5.2791420118343186</v>
      </c>
      <c r="E19">
        <v>3.3487627515853315</v>
      </c>
      <c r="F19">
        <v>2017</v>
      </c>
      <c r="I19" t="s">
        <v>29</v>
      </c>
      <c r="J19" t="s">
        <v>30</v>
      </c>
      <c r="K19" t="s">
        <v>31</v>
      </c>
      <c r="L19" t="s">
        <v>32</v>
      </c>
      <c r="M19" t="s">
        <v>33</v>
      </c>
    </row>
    <row r="20" spans="1:47" x14ac:dyDescent="0.25">
      <c r="A20" t="s">
        <v>44</v>
      </c>
      <c r="B20">
        <v>7.1793351782082491</v>
      </c>
      <c r="C20">
        <v>8.7367394680728321</v>
      </c>
      <c r="D20">
        <v>7.5170965532983347</v>
      </c>
      <c r="E20">
        <v>6.7661082926517988</v>
      </c>
      <c r="F20">
        <v>2017</v>
      </c>
      <c r="H20" t="s">
        <v>43</v>
      </c>
      <c r="I20" s="12">
        <v>3.127066333686829</v>
      </c>
      <c r="J20" s="12">
        <v>5.8566048997755287</v>
      </c>
      <c r="K20" s="12">
        <v>4.1696663379355678</v>
      </c>
      <c r="L20" s="12">
        <v>2.8045103409540175</v>
      </c>
      <c r="M20" s="12">
        <v>3.9133711467500367</v>
      </c>
      <c r="O20" s="12">
        <f>AVERAGE(M21,M23)</f>
        <v>5.9467580632334318</v>
      </c>
    </row>
    <row r="21" spans="1:47" x14ac:dyDescent="0.25">
      <c r="A21" t="s">
        <v>45</v>
      </c>
      <c r="B21">
        <v>4.0110868938909965</v>
      </c>
      <c r="C21">
        <v>6.7777625400134482</v>
      </c>
      <c r="D21">
        <v>4.7387188062773342</v>
      </c>
      <c r="E21">
        <v>3.7717816856666788</v>
      </c>
      <c r="F21">
        <v>2017</v>
      </c>
      <c r="H21" t="s">
        <v>44</v>
      </c>
      <c r="I21" s="12">
        <v>5.6142290663434267</v>
      </c>
      <c r="J21" s="12">
        <v>8.6563516551149249</v>
      </c>
      <c r="K21" s="12">
        <v>6.9300616297648938</v>
      </c>
      <c r="L21" s="12">
        <v>5.3443885740402344</v>
      </c>
      <c r="M21" s="12">
        <v>6.5495882980725826</v>
      </c>
      <c r="O21" s="12">
        <f>AVERAGE(M20,M22,M24)</f>
        <v>4.0241908091518495</v>
      </c>
    </row>
    <row r="22" spans="1:47" x14ac:dyDescent="0.25">
      <c r="A22" t="s">
        <v>46</v>
      </c>
      <c r="B22">
        <v>5.0359485821979888</v>
      </c>
      <c r="C22">
        <v>7.8060977550972606</v>
      </c>
      <c r="D22">
        <v>6.1667487442135327</v>
      </c>
      <c r="E22">
        <v>4.837708066581305</v>
      </c>
      <c r="F22">
        <v>2017</v>
      </c>
      <c r="H22" t="s">
        <v>45</v>
      </c>
      <c r="I22" s="12">
        <v>3.4799210279557617</v>
      </c>
      <c r="J22" s="12">
        <v>6.5462370739999995</v>
      </c>
      <c r="K22" s="12">
        <v>4.2793642626418542</v>
      </c>
      <c r="L22" s="12">
        <v>2.9176819916791961</v>
      </c>
      <c r="M22" s="12">
        <v>4.2128461972533211</v>
      </c>
      <c r="O22">
        <f>(O20-O21)/O21</f>
        <v>0.47775250858116947</v>
      </c>
    </row>
    <row r="23" spans="1:47" x14ac:dyDescent="0.25">
      <c r="A23" t="s">
        <v>47</v>
      </c>
      <c r="B23">
        <v>3.7523930562375436</v>
      </c>
      <c r="C23">
        <v>7.0855472279137244</v>
      </c>
      <c r="D23">
        <v>4.4872849515523034</v>
      </c>
      <c r="E23">
        <v>3.510700168615418</v>
      </c>
      <c r="F23">
        <v>2017</v>
      </c>
      <c r="H23" t="s">
        <v>46</v>
      </c>
      <c r="I23" s="12">
        <v>4.4256299711962859</v>
      </c>
      <c r="J23" s="12">
        <v>7.295925168293472</v>
      </c>
      <c r="K23" s="12">
        <v>5.7185232607767809</v>
      </c>
      <c r="L23" s="12">
        <v>4.243336271333872</v>
      </c>
      <c r="M23" s="12">
        <v>5.3439278283942802</v>
      </c>
    </row>
    <row r="24" spans="1:47" x14ac:dyDescent="0.25">
      <c r="A24" t="s">
        <v>43</v>
      </c>
      <c r="B24">
        <v>2.161056572994775</v>
      </c>
      <c r="C24">
        <v>4.2740384615384617</v>
      </c>
      <c r="D24">
        <v>3.7041666666666662</v>
      </c>
      <c r="E24">
        <v>3.1375239750239752</v>
      </c>
      <c r="F24">
        <v>2018</v>
      </c>
      <c r="H24" t="s">
        <v>47</v>
      </c>
      <c r="I24" s="12">
        <v>3.1578724407182235</v>
      </c>
      <c r="J24" s="12">
        <v>5.8950331431962733</v>
      </c>
      <c r="K24" s="12">
        <v>4.0966580976863751</v>
      </c>
      <c r="L24" s="12">
        <v>2.9145796882442943</v>
      </c>
      <c r="M24" s="12">
        <v>3.9463550834521892</v>
      </c>
    </row>
    <row r="25" spans="1:47" x14ac:dyDescent="0.25">
      <c r="A25" t="s">
        <v>44</v>
      </c>
      <c r="B25">
        <v>3.5470247245295252</v>
      </c>
      <c r="C25">
        <v>6.5908011869436214</v>
      </c>
      <c r="D25">
        <v>5.897032640949555</v>
      </c>
      <c r="E25">
        <v>4.898686359592225</v>
      </c>
      <c r="F25">
        <v>2018</v>
      </c>
    </row>
    <row r="26" spans="1:47" x14ac:dyDescent="0.25">
      <c r="A26" t="s">
        <v>45</v>
      </c>
      <c r="B26">
        <v>2.21319418738784</v>
      </c>
      <c r="C26">
        <v>4.436454849498328</v>
      </c>
      <c r="D26">
        <v>3.8449275362318835</v>
      </c>
      <c r="E26">
        <v>2.9873817278111776</v>
      </c>
      <c r="F26">
        <v>2018</v>
      </c>
    </row>
    <row r="27" spans="1:47" x14ac:dyDescent="0.25">
      <c r="A27" t="s">
        <v>46</v>
      </c>
      <c r="B27">
        <v>3.223332018249744</v>
      </c>
      <c r="C27">
        <v>5.9759923175416123</v>
      </c>
      <c r="D27">
        <v>5.4068501920614587</v>
      </c>
      <c r="E27">
        <v>4.0283890823932689</v>
      </c>
      <c r="F27">
        <v>2018</v>
      </c>
    </row>
    <row r="28" spans="1:47" x14ac:dyDescent="0.25">
      <c r="A28" t="s">
        <v>47</v>
      </c>
      <c r="B28">
        <v>2.2533874902175723</v>
      </c>
      <c r="C28">
        <v>4.4807197943444725</v>
      </c>
      <c r="D28">
        <v>3.8832904884318764</v>
      </c>
      <c r="E28">
        <v>2.8883340030567215</v>
      </c>
      <c r="F28">
        <v>2018</v>
      </c>
    </row>
    <row r="29" spans="1:47" x14ac:dyDescent="0.25">
      <c r="A29" t="s">
        <v>43</v>
      </c>
      <c r="B29">
        <v>3.3078765104627168</v>
      </c>
      <c r="C29">
        <v>5.8365901571546726</v>
      </c>
      <c r="D29">
        <v>3.5256903353057196</v>
      </c>
      <c r="E29">
        <v>2.4522674577195853</v>
      </c>
      <c r="F29">
        <v>2019</v>
      </c>
    </row>
    <row r="30" spans="1:47" x14ac:dyDescent="0.25">
      <c r="A30" t="s">
        <v>44</v>
      </c>
      <c r="B30">
        <v>6.1163272962925062</v>
      </c>
      <c r="C30">
        <v>10.641514310328324</v>
      </c>
      <c r="D30">
        <v>7.3760556950467935</v>
      </c>
      <c r="E30">
        <v>4.1626112759643918</v>
      </c>
      <c r="F30">
        <v>2019</v>
      </c>
    </row>
    <row r="31" spans="1:47" x14ac:dyDescent="0.25">
      <c r="A31" t="s">
        <v>45</v>
      </c>
      <c r="B31">
        <v>4.2154820025884492</v>
      </c>
      <c r="C31">
        <v>8.4244938324882224</v>
      </c>
      <c r="D31">
        <v>4.2544464454163453</v>
      </c>
      <c r="E31">
        <v>2.5454553001731539</v>
      </c>
      <c r="F31">
        <v>2019</v>
      </c>
    </row>
    <row r="32" spans="1:47" x14ac:dyDescent="0.25">
      <c r="A32" t="s">
        <v>46</v>
      </c>
      <c r="B32">
        <v>5.0176093131411239</v>
      </c>
      <c r="C32">
        <v>8.1056854322415415</v>
      </c>
      <c r="D32">
        <v>5.5819708460553521</v>
      </c>
      <c r="E32">
        <v>3.5541109325196825</v>
      </c>
      <c r="F32">
        <v>2019</v>
      </c>
    </row>
    <row r="33" spans="1:6" x14ac:dyDescent="0.25">
      <c r="A33" t="s">
        <v>47</v>
      </c>
      <c r="B33">
        <v>3.4678367756995536</v>
      </c>
      <c r="C33">
        <v>6.1188324073306237</v>
      </c>
      <c r="D33">
        <v>3.9193988530749446</v>
      </c>
      <c r="E33">
        <v>2.5708527046983534</v>
      </c>
      <c r="F33">
        <v>2019</v>
      </c>
    </row>
    <row r="34" spans="1:6" x14ac:dyDescent="0.25">
      <c r="A34" t="s">
        <v>43</v>
      </c>
      <c r="E34">
        <v>2.2794871794871794</v>
      </c>
      <c r="F34">
        <v>2020</v>
      </c>
    </row>
    <row r="35" spans="1:6" x14ac:dyDescent="0.25">
      <c r="A35" t="s">
        <v>44</v>
      </c>
      <c r="E35">
        <v>5.5501483679525219</v>
      </c>
      <c r="F35">
        <v>2020</v>
      </c>
    </row>
    <row r="36" spans="1:6" x14ac:dyDescent="0.25">
      <c r="A36" t="s">
        <v>45</v>
      </c>
      <c r="E36">
        <v>2.3661092530657748</v>
      </c>
      <c r="F36">
        <v>2020</v>
      </c>
    </row>
    <row r="37" spans="1:6" x14ac:dyDescent="0.25">
      <c r="A37" t="s">
        <v>46</v>
      </c>
      <c r="E37">
        <v>4.5531370038412291</v>
      </c>
      <c r="F37">
        <v>2020</v>
      </c>
    </row>
    <row r="38" spans="1:6" x14ac:dyDescent="0.25">
      <c r="A38" t="s">
        <v>47</v>
      </c>
      <c r="E38">
        <v>2.6884318766066833</v>
      </c>
      <c r="F38">
        <v>2020</v>
      </c>
    </row>
    <row r="39" spans="1:6" x14ac:dyDescent="0.25">
      <c r="A39" t="s">
        <v>43</v>
      </c>
      <c r="B39">
        <f>AVERAGE(B19,B24,B29)</f>
        <v>3.127066333686829</v>
      </c>
      <c r="C39">
        <f t="shared" ref="C39:D39" si="18">AVERAGE(C19,C24,C29)</f>
        <v>5.8566048997755287</v>
      </c>
      <c r="D39">
        <f t="shared" si="18"/>
        <v>4.1696663379355678</v>
      </c>
      <c r="E39">
        <f>AVERAGE(E19,E24,E29,E34)</f>
        <v>2.8045103409540175</v>
      </c>
    </row>
    <row r="40" spans="1:6" x14ac:dyDescent="0.25">
      <c r="A40" t="s">
        <v>44</v>
      </c>
      <c r="B40">
        <f t="shared" ref="B40:D43" si="19">AVERAGE(B20,B25,B30)</f>
        <v>5.6142290663434267</v>
      </c>
      <c r="C40">
        <f t="shared" si="19"/>
        <v>8.6563516551149249</v>
      </c>
      <c r="D40">
        <f t="shared" si="19"/>
        <v>6.9300616297648938</v>
      </c>
      <c r="E40">
        <f>AVERAGE(E20,E25,E30,E35)</f>
        <v>5.3443885740402344</v>
      </c>
    </row>
    <row r="41" spans="1:6" x14ac:dyDescent="0.25">
      <c r="A41" t="s">
        <v>45</v>
      </c>
      <c r="B41">
        <f t="shared" si="19"/>
        <v>3.4799210279557617</v>
      </c>
      <c r="C41">
        <f t="shared" si="19"/>
        <v>6.5462370739999995</v>
      </c>
      <c r="D41">
        <f t="shared" si="19"/>
        <v>4.2793642626418542</v>
      </c>
      <c r="E41">
        <f t="shared" ref="E41:E43" si="20">AVERAGE(E21,E26,E31,E36)</f>
        <v>2.9176819916791961</v>
      </c>
    </row>
    <row r="42" spans="1:6" x14ac:dyDescent="0.25">
      <c r="A42" t="s">
        <v>46</v>
      </c>
      <c r="B42">
        <f t="shared" si="19"/>
        <v>4.4256299711962859</v>
      </c>
      <c r="C42">
        <f t="shared" si="19"/>
        <v>7.295925168293472</v>
      </c>
      <c r="D42">
        <f t="shared" si="19"/>
        <v>5.7185232607767809</v>
      </c>
      <c r="E42">
        <f t="shared" si="20"/>
        <v>4.243336271333872</v>
      </c>
    </row>
    <row r="43" spans="1:6" x14ac:dyDescent="0.25">
      <c r="A43" t="s">
        <v>47</v>
      </c>
      <c r="B43">
        <f t="shared" si="19"/>
        <v>3.1578724407182235</v>
      </c>
      <c r="C43">
        <f t="shared" si="19"/>
        <v>5.8950331431962733</v>
      </c>
      <c r="D43">
        <f t="shared" si="19"/>
        <v>4.0966580976863751</v>
      </c>
      <c r="E43">
        <f t="shared" si="20"/>
        <v>2.9145796882442943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H455"/>
  <sheetViews>
    <sheetView workbookViewId="0">
      <selection activeCell="E16" sqref="E16"/>
    </sheetView>
  </sheetViews>
  <sheetFormatPr baseColWidth="10" defaultRowHeight="15" x14ac:dyDescent="0.25"/>
  <sheetData>
    <row r="1" spans="1:60" x14ac:dyDescent="0.25">
      <c r="A1" t="s">
        <v>52</v>
      </c>
      <c r="B1" t="s">
        <v>53</v>
      </c>
      <c r="C1" t="s">
        <v>16</v>
      </c>
      <c r="F1" t="s">
        <v>15</v>
      </c>
      <c r="G1" s="4">
        <v>42555</v>
      </c>
      <c r="H1" s="4">
        <v>42572</v>
      </c>
      <c r="I1" s="4">
        <v>42576</v>
      </c>
      <c r="J1" s="4">
        <v>42580</v>
      </c>
      <c r="K1" s="4">
        <v>42598</v>
      </c>
      <c r="L1" s="4">
        <v>42605</v>
      </c>
      <c r="M1" s="4">
        <v>42607</v>
      </c>
      <c r="N1" s="4">
        <v>42613</v>
      </c>
      <c r="O1" s="4">
        <v>42618</v>
      </c>
      <c r="P1" s="17">
        <v>42635</v>
      </c>
      <c r="Q1" s="4">
        <v>42660</v>
      </c>
      <c r="R1" s="4">
        <v>42683</v>
      </c>
      <c r="S1" s="4">
        <v>42698</v>
      </c>
      <c r="T1" s="17">
        <v>42726</v>
      </c>
      <c r="U1" s="4">
        <v>42731</v>
      </c>
      <c r="V1" s="4">
        <v>42745</v>
      </c>
      <c r="W1" s="17">
        <v>42816</v>
      </c>
      <c r="X1" s="4">
        <v>42851</v>
      </c>
      <c r="Y1" s="4">
        <v>42863</v>
      </c>
      <c r="Z1" s="4">
        <v>42865</v>
      </c>
      <c r="AA1" s="17">
        <v>42905</v>
      </c>
      <c r="AB1" s="4">
        <v>42928</v>
      </c>
      <c r="AC1" s="4">
        <v>42933</v>
      </c>
      <c r="AD1" s="4">
        <v>42955</v>
      </c>
      <c r="AE1" s="4">
        <v>42975</v>
      </c>
      <c r="AF1" s="17">
        <v>43003</v>
      </c>
      <c r="AG1" s="17">
        <v>43091</v>
      </c>
      <c r="AH1" s="4">
        <v>43131</v>
      </c>
      <c r="AI1" s="4">
        <v>43166</v>
      </c>
      <c r="AJ1" s="17">
        <v>43180</v>
      </c>
      <c r="AK1" s="4">
        <v>43200</v>
      </c>
      <c r="AL1" s="4">
        <v>43234</v>
      </c>
      <c r="AM1" s="17">
        <v>43269</v>
      </c>
      <c r="AN1" s="4">
        <v>43280</v>
      </c>
      <c r="AO1" s="4">
        <v>43291</v>
      </c>
      <c r="AP1" s="17">
        <v>43365</v>
      </c>
      <c r="AQ1" s="4">
        <v>43413</v>
      </c>
      <c r="AR1" s="17">
        <v>43451</v>
      </c>
      <c r="AS1" s="4">
        <v>43474</v>
      </c>
      <c r="AT1" s="4">
        <v>43510</v>
      </c>
      <c r="AU1" s="17">
        <v>43546</v>
      </c>
      <c r="AV1" s="4">
        <v>43578</v>
      </c>
      <c r="AW1" s="4">
        <v>43591</v>
      </c>
      <c r="AX1" s="4">
        <v>43598</v>
      </c>
      <c r="AY1" s="4">
        <v>43616</v>
      </c>
      <c r="AZ1" s="4">
        <v>43626</v>
      </c>
      <c r="BA1" s="17">
        <v>43637</v>
      </c>
      <c r="BB1" s="4">
        <v>43661</v>
      </c>
      <c r="BC1" s="4">
        <v>43668</v>
      </c>
      <c r="BD1" s="4">
        <v>43683</v>
      </c>
      <c r="BE1" s="17">
        <v>43730</v>
      </c>
      <c r="BF1" s="4">
        <v>43755</v>
      </c>
    </row>
    <row r="2" spans="1:60" x14ac:dyDescent="0.25">
      <c r="A2" s="4">
        <v>43466</v>
      </c>
      <c r="B2">
        <v>88</v>
      </c>
      <c r="C2" s="12">
        <f>B2/42.83</f>
        <v>2.0546346019145458</v>
      </c>
      <c r="F2" t="s">
        <v>87</v>
      </c>
      <c r="G2">
        <v>12.444444444444443</v>
      </c>
      <c r="H2">
        <v>10.5</v>
      </c>
      <c r="I2">
        <v>10.111111111111111</v>
      </c>
      <c r="J2">
        <v>10.111111111111111</v>
      </c>
      <c r="K2">
        <v>10.111111111111111</v>
      </c>
      <c r="L2">
        <v>9.7222222222222214</v>
      </c>
      <c r="M2">
        <v>10.111111111111111</v>
      </c>
      <c r="N2">
        <v>9.7222222222222214</v>
      </c>
      <c r="O2">
        <v>11.666666666666666</v>
      </c>
      <c r="P2">
        <v>11.666666666666666</v>
      </c>
      <c r="Q2">
        <v>7.7777777777777777</v>
      </c>
      <c r="R2">
        <v>7.3888888888888884</v>
      </c>
      <c r="S2">
        <v>5.833333333333333</v>
      </c>
      <c r="T2">
        <v>5.833333333333333</v>
      </c>
      <c r="U2">
        <v>5.833333333333333</v>
      </c>
      <c r="V2">
        <v>5.833333333333333</v>
      </c>
      <c r="W2">
        <v>5.833333333333333</v>
      </c>
      <c r="X2">
        <v>5.833333333333333</v>
      </c>
      <c r="Y2">
        <v>6.9999999999999991</v>
      </c>
      <c r="Z2">
        <v>6.9999999999999991</v>
      </c>
      <c r="AA2">
        <v>10.111111111111111</v>
      </c>
      <c r="AB2">
        <v>9.3333333333333321</v>
      </c>
      <c r="AC2">
        <v>7.7777777777777777</v>
      </c>
      <c r="AD2">
        <v>7.7777777777777777</v>
      </c>
      <c r="AE2">
        <v>6.9999999999999991</v>
      </c>
      <c r="AF2">
        <v>6.9999999999999991</v>
      </c>
      <c r="AG2">
        <v>6.9999999999999991</v>
      </c>
      <c r="AH2">
        <v>4.6666666666666661</v>
      </c>
      <c r="AI2">
        <v>4.6666666666666661</v>
      </c>
      <c r="AJ2">
        <v>3.1111111111111107</v>
      </c>
      <c r="AK2">
        <v>4.6666666666666661</v>
      </c>
      <c r="AL2">
        <v>8.5555555555555554</v>
      </c>
      <c r="AM2">
        <v>13.222222222222221</v>
      </c>
      <c r="AN2">
        <v>13.222222222222221</v>
      </c>
      <c r="AO2">
        <v>14.777777777777777</v>
      </c>
      <c r="AP2">
        <v>14.777777777777777</v>
      </c>
      <c r="AQ2">
        <v>10.111111111111111</v>
      </c>
      <c r="AR2">
        <v>7.7777777777777777</v>
      </c>
      <c r="AS2">
        <v>5.4444444444444438</v>
      </c>
      <c r="AT2">
        <v>4.6666666666666661</v>
      </c>
      <c r="AU2">
        <v>4.6666666666666661</v>
      </c>
      <c r="AV2">
        <v>6.2222222222222214</v>
      </c>
      <c r="AW2">
        <v>4.6666666666666661</v>
      </c>
      <c r="AX2">
        <v>5.833333333333333</v>
      </c>
      <c r="AY2">
        <v>7.7777777777777777</v>
      </c>
      <c r="AZ2">
        <v>9.3333333333333321</v>
      </c>
      <c r="BA2">
        <v>9.3333333333333321</v>
      </c>
      <c r="BB2">
        <v>9.7222222222222214</v>
      </c>
      <c r="BC2">
        <v>11.277777777777777</v>
      </c>
      <c r="BD2">
        <v>11.277777777777777</v>
      </c>
      <c r="BE2">
        <v>11.277777777777777</v>
      </c>
      <c r="BF2">
        <v>7.7777777777777777</v>
      </c>
      <c r="BG2">
        <f>AVERAGE(G2:BF2)</f>
        <v>8.3685897435897427</v>
      </c>
      <c r="BH2">
        <f>BG2/BG$7</f>
        <v>3.2659737677512641</v>
      </c>
    </row>
    <row r="3" spans="1:60" x14ac:dyDescent="0.25">
      <c r="A3" s="4">
        <v>43467</v>
      </c>
      <c r="B3">
        <v>87</v>
      </c>
      <c r="C3" s="12">
        <f t="shared" ref="C3:C66" si="0">B3/42.83</f>
        <v>2.0312864814382441</v>
      </c>
      <c r="F3" t="s">
        <v>88</v>
      </c>
      <c r="G3">
        <v>4.9000000000000004</v>
      </c>
      <c r="H3">
        <v>4.9000000000000004</v>
      </c>
      <c r="I3">
        <v>4.2</v>
      </c>
      <c r="J3">
        <v>3.2666666666666671</v>
      </c>
      <c r="K3">
        <v>3.7333333333333338</v>
      </c>
      <c r="L3">
        <v>3.5</v>
      </c>
      <c r="M3">
        <v>3.7333333333333338</v>
      </c>
      <c r="N3">
        <v>3.5</v>
      </c>
      <c r="O3">
        <v>4.2</v>
      </c>
      <c r="P3">
        <v>4.2</v>
      </c>
      <c r="Q3">
        <v>3.0333333333333337</v>
      </c>
      <c r="R3">
        <v>3.0333333333333337</v>
      </c>
      <c r="S3">
        <v>2.5666666666666669</v>
      </c>
      <c r="T3">
        <v>2.5666666666666669</v>
      </c>
      <c r="U3">
        <v>2.5666666666666669</v>
      </c>
      <c r="V3">
        <v>2.5666666666666669</v>
      </c>
      <c r="W3">
        <v>2.5666666666666669</v>
      </c>
      <c r="X3">
        <v>3.2666666666666671</v>
      </c>
      <c r="Y3">
        <v>3.9666666666666672</v>
      </c>
      <c r="Z3">
        <v>3.9666666666666672</v>
      </c>
      <c r="AA3">
        <v>2.5666666666666669</v>
      </c>
      <c r="AB3">
        <v>2.1</v>
      </c>
      <c r="AC3">
        <v>2.1</v>
      </c>
      <c r="AD3">
        <v>1.1666666666666667</v>
      </c>
      <c r="AE3">
        <v>0.46666666666666673</v>
      </c>
      <c r="AF3">
        <v>1.1666666666666667</v>
      </c>
      <c r="AG3">
        <v>1.1666666666666667</v>
      </c>
      <c r="AH3">
        <v>1.1666666666666667</v>
      </c>
      <c r="AI3">
        <v>1.1666666666666667</v>
      </c>
      <c r="AJ3">
        <v>0.70000000000000007</v>
      </c>
      <c r="AK3">
        <v>1.8666666666666669</v>
      </c>
      <c r="AL3">
        <v>3.0333333333333337</v>
      </c>
      <c r="AM3">
        <v>3.0333333333333337</v>
      </c>
      <c r="AN3">
        <v>2.3333333333333335</v>
      </c>
      <c r="AO3">
        <v>2.3333333333333335</v>
      </c>
      <c r="AP3">
        <v>2.3333333333333335</v>
      </c>
      <c r="AQ3">
        <v>1.4000000000000001</v>
      </c>
      <c r="AR3">
        <v>2.1</v>
      </c>
      <c r="AS3">
        <v>1.6333333333333335</v>
      </c>
      <c r="AT3">
        <v>1.4000000000000001</v>
      </c>
      <c r="AU3">
        <v>1.4000000000000001</v>
      </c>
      <c r="AV3">
        <v>1.4000000000000001</v>
      </c>
      <c r="AW3">
        <v>1.4000000000000001</v>
      </c>
      <c r="AX3">
        <v>0.93333333333333346</v>
      </c>
      <c r="AY3">
        <v>1.1666666666666667</v>
      </c>
      <c r="AZ3">
        <v>0</v>
      </c>
      <c r="BA3">
        <v>0</v>
      </c>
      <c r="BB3">
        <v>0</v>
      </c>
      <c r="BC3">
        <v>1.1666666666666667</v>
      </c>
      <c r="BD3">
        <v>1.8666666666666669</v>
      </c>
      <c r="BE3">
        <v>1.8666666666666669</v>
      </c>
      <c r="BF3">
        <v>1.8666666666666669</v>
      </c>
      <c r="BG3">
        <f t="shared" ref="BG3:BG5" si="1">AVERAGE(G3:BF3)</f>
        <v>2.2794871794871798</v>
      </c>
      <c r="BH3">
        <f t="shared" ref="BH3:BH5" si="2">BG3/BG$7</f>
        <v>0.88960572333385657</v>
      </c>
    </row>
    <row r="4" spans="1:60" x14ac:dyDescent="0.25">
      <c r="A4" s="4">
        <v>43468</v>
      </c>
      <c r="B4">
        <v>88</v>
      </c>
      <c r="C4" s="12">
        <f t="shared" si="0"/>
        <v>2.0546346019145458</v>
      </c>
      <c r="F4" t="s">
        <v>89</v>
      </c>
      <c r="G4">
        <v>3.7333333333333338</v>
      </c>
      <c r="H4">
        <v>3.2666666666666671</v>
      </c>
      <c r="I4">
        <v>3.0333333333333337</v>
      </c>
      <c r="J4">
        <v>3.0333333333333337</v>
      </c>
      <c r="K4">
        <v>3.0333333333333337</v>
      </c>
      <c r="L4">
        <v>2.8000000000000003</v>
      </c>
      <c r="M4">
        <v>1.6333333333333335</v>
      </c>
      <c r="N4">
        <v>1.6333333333333335</v>
      </c>
      <c r="O4">
        <v>2.3333333333333335</v>
      </c>
      <c r="P4">
        <v>2.3333333333333335</v>
      </c>
      <c r="Q4">
        <v>0.70000000000000007</v>
      </c>
      <c r="R4">
        <v>0.23333333333333336</v>
      </c>
      <c r="S4">
        <v>0.23333333333333336</v>
      </c>
      <c r="T4">
        <v>0.23333333333333336</v>
      </c>
      <c r="U4">
        <v>0.93333333333333346</v>
      </c>
      <c r="V4">
        <v>0.23333333333333336</v>
      </c>
      <c r="W4">
        <v>0.23333333333333336</v>
      </c>
      <c r="X4">
        <v>0.70000000000000007</v>
      </c>
      <c r="Y4">
        <v>2.3333333333333335</v>
      </c>
      <c r="Z4">
        <v>1.6333333333333335</v>
      </c>
      <c r="AA4">
        <v>1.1666666666666667</v>
      </c>
      <c r="AB4">
        <v>1.1666666666666667</v>
      </c>
      <c r="AC4">
        <v>1.1666666666666667</v>
      </c>
      <c r="AD4">
        <v>1.1666666666666667</v>
      </c>
      <c r="AE4">
        <v>1.1666666666666667</v>
      </c>
      <c r="AF4">
        <v>1.1666666666666667</v>
      </c>
      <c r="AG4">
        <v>1.1666666666666667</v>
      </c>
      <c r="AH4">
        <v>0.70000000000000007</v>
      </c>
      <c r="AI4">
        <v>0.23333333333333336</v>
      </c>
      <c r="AJ4">
        <v>0.23333333333333336</v>
      </c>
      <c r="AK4">
        <v>0.93333333333333346</v>
      </c>
      <c r="AL4">
        <v>1.4000000000000001</v>
      </c>
      <c r="AM4">
        <v>1.4000000000000001</v>
      </c>
      <c r="AN4">
        <v>1.1666666666666667</v>
      </c>
      <c r="AO4">
        <v>1.1666666666666667</v>
      </c>
      <c r="AP4">
        <v>1.1666666666666667</v>
      </c>
      <c r="AQ4">
        <v>0.70000000000000007</v>
      </c>
      <c r="AR4">
        <v>0.70000000000000007</v>
      </c>
      <c r="AS4">
        <v>0.46666666666666673</v>
      </c>
      <c r="AT4">
        <v>0.46666666666666673</v>
      </c>
      <c r="AU4">
        <v>0.46666666666666673</v>
      </c>
      <c r="AV4">
        <v>0.46666666666666673</v>
      </c>
      <c r="AW4">
        <v>0.46666666666666673</v>
      </c>
      <c r="AX4">
        <v>0.46666666666666673</v>
      </c>
      <c r="AY4">
        <v>1.1666666666666667</v>
      </c>
      <c r="AZ4">
        <v>1.1666666666666667</v>
      </c>
      <c r="BA4">
        <v>1.1666666666666667</v>
      </c>
      <c r="BB4">
        <v>1.6333333333333335</v>
      </c>
      <c r="BC4">
        <v>1.6333333333333335</v>
      </c>
      <c r="BD4">
        <v>1.6333333333333335</v>
      </c>
      <c r="BE4">
        <v>1.6333333333333335</v>
      </c>
      <c r="BF4">
        <v>1.6333333333333335</v>
      </c>
      <c r="BG4">
        <f t="shared" si="1"/>
        <v>1.2833333333333334</v>
      </c>
      <c r="BH4">
        <f t="shared" si="2"/>
        <v>0.50084101746748622</v>
      </c>
    </row>
    <row r="5" spans="1:60" x14ac:dyDescent="0.25">
      <c r="A5" s="4">
        <v>43469</v>
      </c>
      <c r="B5">
        <v>88</v>
      </c>
      <c r="C5" s="12">
        <f t="shared" si="0"/>
        <v>2.0546346019145458</v>
      </c>
      <c r="F5" t="s">
        <v>90</v>
      </c>
      <c r="G5">
        <v>1.4470284237726099</v>
      </c>
      <c r="H5">
        <v>0.96468561584840662</v>
      </c>
      <c r="I5">
        <v>0.72351421188630494</v>
      </c>
      <c r="J5">
        <v>0.72351421188630494</v>
      </c>
      <c r="K5">
        <v>0.72351421188630494</v>
      </c>
      <c r="L5">
        <v>0.48234280792420331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0.24117140396210165</v>
      </c>
      <c r="AL5">
        <v>0.24117140396210165</v>
      </c>
      <c r="AM5">
        <v>0.24117140396210165</v>
      </c>
      <c r="AN5">
        <v>0.24117140396210165</v>
      </c>
      <c r="AO5">
        <v>0.24117140396210165</v>
      </c>
      <c r="AP5">
        <v>0.24117140396210165</v>
      </c>
      <c r="AQ5">
        <v>0.24117140396210165</v>
      </c>
      <c r="AR5">
        <v>0.24117140396210165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0.48234280792420331</v>
      </c>
      <c r="BE5">
        <v>0.48234280792420331</v>
      </c>
      <c r="BF5">
        <v>0.48234280792420331</v>
      </c>
      <c r="BG5">
        <f t="shared" si="1"/>
        <v>0.16232690651295301</v>
      </c>
      <c r="BH5">
        <f t="shared" si="2"/>
        <v>6.3350628327504072E-2</v>
      </c>
    </row>
    <row r="6" spans="1:60" x14ac:dyDescent="0.25">
      <c r="A6" s="4">
        <v>43470</v>
      </c>
      <c r="B6">
        <v>87</v>
      </c>
      <c r="C6" s="12">
        <f t="shared" si="0"/>
        <v>2.0312864814382441</v>
      </c>
      <c r="F6" t="s">
        <v>91</v>
      </c>
      <c r="G6">
        <v>5.21</v>
      </c>
      <c r="H6">
        <v>4.57</v>
      </c>
      <c r="I6">
        <v>4.173952028693118</v>
      </c>
      <c r="J6">
        <v>3.9228872450123289</v>
      </c>
      <c r="K6">
        <v>4.0484196368527234</v>
      </c>
      <c r="L6">
        <v>3.781663304191885</v>
      </c>
      <c r="M6">
        <v>3.4835238735709479</v>
      </c>
      <c r="N6">
        <v>3.3422999327505041</v>
      </c>
      <c r="O6">
        <v>4.1111858327729207</v>
      </c>
      <c r="P6">
        <v>4.1111858327729207</v>
      </c>
      <c r="Q6">
        <v>2.5734140327280879</v>
      </c>
      <c r="R6">
        <v>2.3694238959874467</v>
      </c>
      <c r="S6">
        <v>1.930060524546066</v>
      </c>
      <c r="T6">
        <v>1.930060524546066</v>
      </c>
      <c r="U6">
        <v>2.1183591123066576</v>
      </c>
      <c r="V6">
        <v>1.930060524546066</v>
      </c>
      <c r="W6">
        <v>1.930060524546066</v>
      </c>
      <c r="X6">
        <v>2.2438915041470522</v>
      </c>
      <c r="Y6">
        <v>3.1069266980497647</v>
      </c>
      <c r="Z6">
        <v>2.9186281102891729</v>
      </c>
      <c r="AA6">
        <v>3.044160502129567</v>
      </c>
      <c r="AB6">
        <v>2.7617126204886793</v>
      </c>
      <c r="AC6">
        <v>2.4478816408876933</v>
      </c>
      <c r="AD6">
        <v>2.1968168572069042</v>
      </c>
      <c r="AE6">
        <v>1.851602779645819</v>
      </c>
      <c r="AF6">
        <v>2.039901367406411</v>
      </c>
      <c r="AG6">
        <v>2.039901367406411</v>
      </c>
      <c r="AH6">
        <v>1.4436225061645371</v>
      </c>
      <c r="AI6">
        <v>1.3180901143241428</v>
      </c>
      <c r="AJ6">
        <v>0.87872674288276176</v>
      </c>
      <c r="AK6">
        <v>1.7574534857655233</v>
      </c>
      <c r="AL6">
        <v>2.9813943062093702</v>
      </c>
      <c r="AM6">
        <v>3.9228872450123289</v>
      </c>
      <c r="AN6">
        <v>3.6718224613315398</v>
      </c>
      <c r="AO6">
        <v>3.9856534409325257</v>
      </c>
      <c r="AP6">
        <v>3.9856534409325257</v>
      </c>
      <c r="AQ6">
        <v>2.6675633266083834</v>
      </c>
      <c r="AR6">
        <v>2.3851154449674956</v>
      </c>
      <c r="AS6">
        <v>1.6633041918852274</v>
      </c>
      <c r="AT6">
        <v>1.4436225061645369</v>
      </c>
      <c r="AU6">
        <v>1.4436225061645369</v>
      </c>
      <c r="AV6">
        <v>1.7574534857655235</v>
      </c>
      <c r="AW6">
        <v>1.4436225061645369</v>
      </c>
      <c r="AX6">
        <v>1.5534633490248824</v>
      </c>
      <c r="AY6">
        <v>2.1968168572069042</v>
      </c>
      <c r="AZ6">
        <v>2.1968168572069042</v>
      </c>
      <c r="BA6">
        <v>2.1968168572069042</v>
      </c>
      <c r="BB6">
        <v>2.4008069939475454</v>
      </c>
      <c r="BC6">
        <v>3.0284689531495177</v>
      </c>
      <c r="BD6">
        <v>3.3422999327505041</v>
      </c>
      <c r="BE6">
        <v>3.3422999327505041</v>
      </c>
      <c r="BF6">
        <v>2.6361802286482856</v>
      </c>
    </row>
    <row r="7" spans="1:60" x14ac:dyDescent="0.25">
      <c r="A7" s="4">
        <v>43471</v>
      </c>
      <c r="B7">
        <v>88</v>
      </c>
      <c r="C7" s="12">
        <f t="shared" si="0"/>
        <v>2.0546346019145458</v>
      </c>
      <c r="H7">
        <f>G6*(H$1-G$1)</f>
        <v>88.57</v>
      </c>
      <c r="I7">
        <f t="shared" ref="I7:BD7" si="3">H6*(I$1-H$1)</f>
        <v>18.28</v>
      </c>
      <c r="J7">
        <f t="shared" si="3"/>
        <v>16.695808114772472</v>
      </c>
      <c r="K7">
        <f t="shared" si="3"/>
        <v>70.611970410221915</v>
      </c>
      <c r="L7">
        <f t="shared" si="3"/>
        <v>28.338937457969063</v>
      </c>
      <c r="M7">
        <f t="shared" si="3"/>
        <v>7.56332660838377</v>
      </c>
      <c r="N7">
        <f t="shared" si="3"/>
        <v>20.901143241425686</v>
      </c>
      <c r="O7">
        <f t="shared" si="3"/>
        <v>16.711499663752519</v>
      </c>
      <c r="P7">
        <f t="shared" si="3"/>
        <v>69.890159157139649</v>
      </c>
      <c r="Q7">
        <f t="shared" si="3"/>
        <v>102.77964581932302</v>
      </c>
      <c r="R7">
        <f t="shared" si="3"/>
        <v>59.188522752746024</v>
      </c>
      <c r="S7">
        <f t="shared" si="3"/>
        <v>35.541358439811702</v>
      </c>
      <c r="T7">
        <f t="shared" si="3"/>
        <v>54.041694687289848</v>
      </c>
      <c r="U7">
        <f t="shared" si="3"/>
        <v>9.6503026227303295</v>
      </c>
      <c r="V7">
        <f t="shared" si="3"/>
        <v>29.657027572293206</v>
      </c>
      <c r="W7">
        <f t="shared" si="3"/>
        <v>137.03429724277069</v>
      </c>
      <c r="X7">
        <f t="shared" si="3"/>
        <v>67.552118359112313</v>
      </c>
      <c r="Y7">
        <f t="shared" si="3"/>
        <v>26.926698049764624</v>
      </c>
      <c r="Z7">
        <f t="shared" si="3"/>
        <v>6.2138533960995295</v>
      </c>
      <c r="AA7">
        <f t="shared" si="3"/>
        <v>116.74512441156692</v>
      </c>
      <c r="AB7">
        <f t="shared" si="3"/>
        <v>70.015691548980044</v>
      </c>
      <c r="AC7">
        <f t="shared" si="3"/>
        <v>13.808563102443397</v>
      </c>
      <c r="AD7">
        <f t="shared" si="3"/>
        <v>53.853396099529256</v>
      </c>
      <c r="AE7">
        <f t="shared" si="3"/>
        <v>43.936337144138086</v>
      </c>
      <c r="AF7">
        <f t="shared" si="3"/>
        <v>51.844877830082929</v>
      </c>
      <c r="AG7">
        <f t="shared" si="3"/>
        <v>179.51132033176418</v>
      </c>
      <c r="AH7">
        <f t="shared" si="3"/>
        <v>81.596054696256445</v>
      </c>
      <c r="AI7">
        <f t="shared" si="3"/>
        <v>50.5267877157588</v>
      </c>
      <c r="AJ7">
        <f t="shared" si="3"/>
        <v>18.453261600537999</v>
      </c>
      <c r="AK7">
        <f t="shared" si="3"/>
        <v>17.574534857655234</v>
      </c>
      <c r="AL7">
        <f t="shared" si="3"/>
        <v>59.753418516027793</v>
      </c>
      <c r="AM7">
        <f t="shared" si="3"/>
        <v>104.34880071732796</v>
      </c>
      <c r="AN7">
        <f t="shared" si="3"/>
        <v>43.151759695135617</v>
      </c>
      <c r="AO7">
        <f t="shared" si="3"/>
        <v>40.390047074646937</v>
      </c>
      <c r="AP7">
        <f t="shared" si="3"/>
        <v>294.93835462900688</v>
      </c>
      <c r="AQ7">
        <f t="shared" si="3"/>
        <v>191.31136516476124</v>
      </c>
      <c r="AR7">
        <f t="shared" si="3"/>
        <v>101.36740641111857</v>
      </c>
      <c r="AS7">
        <f t="shared" si="3"/>
        <v>54.857655234252398</v>
      </c>
      <c r="AT7">
        <f t="shared" si="3"/>
        <v>59.878950907868187</v>
      </c>
      <c r="AU7">
        <f t="shared" si="3"/>
        <v>51.970410221923331</v>
      </c>
      <c r="AV7">
        <f t="shared" si="3"/>
        <v>46.195920197265181</v>
      </c>
      <c r="AW7">
        <f t="shared" si="3"/>
        <v>22.846895314951805</v>
      </c>
      <c r="AX7">
        <f t="shared" si="3"/>
        <v>10.105357543151758</v>
      </c>
      <c r="AY7">
        <f t="shared" si="3"/>
        <v>27.962340282447883</v>
      </c>
      <c r="AZ7">
        <f t="shared" si="3"/>
        <v>21.968168572069043</v>
      </c>
      <c r="BA7">
        <f t="shared" si="3"/>
        <v>24.164985429275948</v>
      </c>
      <c r="BB7">
        <f t="shared" si="3"/>
        <v>52.723604572965698</v>
      </c>
      <c r="BC7">
        <f t="shared" si="3"/>
        <v>16.805648957632819</v>
      </c>
      <c r="BD7">
        <f t="shared" si="3"/>
        <v>45.427034297242763</v>
      </c>
      <c r="BE7">
        <f t="shared" ref="BE7:BF7" si="4">BD6*(BE$1-BD$1)</f>
        <v>157.0880968392737</v>
      </c>
      <c r="BF7">
        <f t="shared" si="4"/>
        <v>83.557498318762597</v>
      </c>
      <c r="BG7">
        <f>SUM(H7:BF7)/(BF1-G1)</f>
        <v>2.5623566931928563</v>
      </c>
    </row>
    <row r="8" spans="1:60" x14ac:dyDescent="0.25">
      <c r="A8" s="4">
        <v>43472</v>
      </c>
      <c r="B8">
        <v>88</v>
      </c>
      <c r="C8" s="12">
        <f t="shared" si="0"/>
        <v>2.0546346019145458</v>
      </c>
      <c r="P8">
        <f>SUM(H7:P7)/(P$1-G$1)</f>
        <v>4.2195355581708132</v>
      </c>
      <c r="T8">
        <f>SUM(Q7:T7)/(T$1-P$1)</f>
        <v>2.764299139551325</v>
      </c>
      <c r="W8">
        <f>SUM(U7:W7)/(W$1-T$1)</f>
        <v>1.9593514159754912</v>
      </c>
      <c r="AA8">
        <f>SUM(X7:AA7)/(AA$1-W$1)</f>
        <v>2.4431212833319482</v>
      </c>
      <c r="AF8">
        <f>SUM(AB7:AF7)/(AF$1-AA$1)</f>
        <v>2.3822333237262625</v>
      </c>
      <c r="AG8">
        <f>AF6</f>
        <v>2.039901367406411</v>
      </c>
      <c r="AJ8">
        <f>SUM(AH7:AJ7)/(AJ$1-AG$1)</f>
        <v>1.6918663372196991</v>
      </c>
      <c r="AM8">
        <f>SUM(AK7:AM7)/(AM$1-AJ$1)</f>
        <v>2.0413118437192246</v>
      </c>
      <c r="AP8">
        <f>SUM(AN7:AP7)/(AP$1-AM$1)</f>
        <v>3.9425016812373901</v>
      </c>
      <c r="AR8">
        <f>SUM(AQ7:AR7)/(AR$1-AP$1)</f>
        <v>3.4032415299520906</v>
      </c>
      <c r="AU8">
        <f>SUM(AS7:AU7)/(AU$1-AR$1)</f>
        <v>1.7548106985688832</v>
      </c>
      <c r="BA8">
        <f>SUM(AV7:BA7)/(BA$1-AU$1)</f>
        <v>1.6839963443863915</v>
      </c>
      <c r="BE8">
        <f>SUM(BB7:BE7)/(BE$1-BA$1)</f>
        <v>2.9252084372808063</v>
      </c>
    </row>
    <row r="9" spans="1:60" x14ac:dyDescent="0.25">
      <c r="A9" s="4">
        <v>43473</v>
      </c>
      <c r="B9">
        <v>73</v>
      </c>
      <c r="C9" s="12">
        <f t="shared" si="0"/>
        <v>1.7044127947700212</v>
      </c>
      <c r="G9" t="s">
        <v>29</v>
      </c>
      <c r="H9" t="s">
        <v>30</v>
      </c>
      <c r="I9" t="s">
        <v>31</v>
      </c>
      <c r="J9" t="s">
        <v>32</v>
      </c>
      <c r="K9" t="s">
        <v>33</v>
      </c>
    </row>
    <row r="10" spans="1:60" x14ac:dyDescent="0.25">
      <c r="A10" s="4">
        <v>43474</v>
      </c>
      <c r="B10">
        <v>75</v>
      </c>
      <c r="C10" s="12">
        <f t="shared" si="0"/>
        <v>1.7511090357226244</v>
      </c>
      <c r="D10">
        <v>1.6633041918852274</v>
      </c>
      <c r="F10">
        <v>2016</v>
      </c>
      <c r="H10">
        <v>4.2195355581708132</v>
      </c>
      <c r="I10">
        <v>2.764299139551325</v>
      </c>
      <c r="J10">
        <v>1.9593514159754912</v>
      </c>
    </row>
    <row r="11" spans="1:60" x14ac:dyDescent="0.25">
      <c r="A11" s="4">
        <v>43475</v>
      </c>
      <c r="B11">
        <v>62</v>
      </c>
      <c r="C11" s="12">
        <f t="shared" si="0"/>
        <v>1.4475834695307028</v>
      </c>
      <c r="F11">
        <v>2017</v>
      </c>
      <c r="G11">
        <v>2.4431212833319482</v>
      </c>
      <c r="H11">
        <v>2.3822333237262625</v>
      </c>
      <c r="I11">
        <v>2.039901367406411</v>
      </c>
      <c r="J11">
        <v>1.6918663372196991</v>
      </c>
    </row>
    <row r="12" spans="1:60" x14ac:dyDescent="0.25">
      <c r="A12" s="4">
        <v>43476</v>
      </c>
      <c r="B12">
        <v>62</v>
      </c>
      <c r="C12" s="12">
        <f t="shared" si="0"/>
        <v>1.4475834695307028</v>
      </c>
      <c r="F12">
        <v>2018</v>
      </c>
      <c r="G12">
        <v>2.0413118437192246</v>
      </c>
      <c r="H12">
        <v>3.9425016812373901</v>
      </c>
      <c r="I12">
        <v>3.4032415299520906</v>
      </c>
      <c r="J12" s="18">
        <v>1.7548106985688832</v>
      </c>
      <c r="N12">
        <v>1.35</v>
      </c>
    </row>
    <row r="13" spans="1:60" x14ac:dyDescent="0.25">
      <c r="A13" s="4">
        <v>43477</v>
      </c>
      <c r="B13">
        <v>62</v>
      </c>
      <c r="C13" s="12">
        <f t="shared" si="0"/>
        <v>1.4475834695307028</v>
      </c>
      <c r="F13">
        <v>2019</v>
      </c>
      <c r="G13" s="18">
        <v>1.6839963443863915</v>
      </c>
      <c r="H13" s="18">
        <v>2.9252084372808063</v>
      </c>
      <c r="I13">
        <v>2.6945270466167042</v>
      </c>
      <c r="K13">
        <v>1.35</v>
      </c>
      <c r="L13">
        <v>2.4900000000000002</v>
      </c>
      <c r="M13">
        <v>2.6945270466167042</v>
      </c>
      <c r="N13">
        <v>2.63</v>
      </c>
    </row>
    <row r="14" spans="1:60" x14ac:dyDescent="0.25">
      <c r="A14" s="4">
        <v>43478</v>
      </c>
      <c r="B14">
        <v>62</v>
      </c>
      <c r="C14" s="12">
        <f t="shared" si="0"/>
        <v>1.4475834695307028</v>
      </c>
      <c r="F14" t="s">
        <v>92</v>
      </c>
      <c r="G14">
        <f>AVERAGE(G10:G13)</f>
        <v>2.0561431571458546</v>
      </c>
      <c r="H14">
        <f t="shared" ref="H14:J14" si="5">AVERAGE(H10:H13)</f>
        <v>3.3673697501038182</v>
      </c>
      <c r="I14">
        <f t="shared" si="5"/>
        <v>2.7254922708816327</v>
      </c>
      <c r="J14">
        <f t="shared" si="5"/>
        <v>1.8020094839213581</v>
      </c>
      <c r="K14">
        <v>2.5623566931928563</v>
      </c>
    </row>
    <row r="15" spans="1:60" x14ac:dyDescent="0.25">
      <c r="A15" s="4">
        <v>43479</v>
      </c>
      <c r="B15">
        <v>62</v>
      </c>
      <c r="C15" s="12">
        <f t="shared" si="0"/>
        <v>1.4475834695307028</v>
      </c>
    </row>
    <row r="16" spans="1:60" x14ac:dyDescent="0.25">
      <c r="A16" s="4">
        <v>43480</v>
      </c>
      <c r="B16">
        <v>62</v>
      </c>
      <c r="C16" s="12">
        <f t="shared" si="0"/>
        <v>1.4475834695307028</v>
      </c>
    </row>
    <row r="17" spans="1:3" x14ac:dyDescent="0.25">
      <c r="A17" s="4">
        <v>43481</v>
      </c>
      <c r="B17">
        <v>62</v>
      </c>
      <c r="C17" s="12">
        <f t="shared" si="0"/>
        <v>1.4475834695307028</v>
      </c>
    </row>
    <row r="18" spans="1:3" x14ac:dyDescent="0.25">
      <c r="A18" s="4">
        <v>43482</v>
      </c>
      <c r="B18">
        <v>62</v>
      </c>
      <c r="C18" s="12">
        <f t="shared" si="0"/>
        <v>1.4475834695307028</v>
      </c>
    </row>
    <row r="19" spans="1:3" x14ac:dyDescent="0.25">
      <c r="A19" s="4">
        <v>43483</v>
      </c>
      <c r="B19">
        <v>61</v>
      </c>
      <c r="C19" s="12">
        <f t="shared" si="0"/>
        <v>1.4242353490544011</v>
      </c>
    </row>
    <row r="20" spans="1:3" x14ac:dyDescent="0.25">
      <c r="A20" s="4">
        <v>43484</v>
      </c>
      <c r="B20">
        <v>62</v>
      </c>
      <c r="C20" s="12">
        <f t="shared" si="0"/>
        <v>1.4475834695307028</v>
      </c>
    </row>
    <row r="21" spans="1:3" x14ac:dyDescent="0.25">
      <c r="A21" s="4">
        <v>43485</v>
      </c>
      <c r="B21">
        <v>62</v>
      </c>
      <c r="C21" s="12">
        <f t="shared" si="0"/>
        <v>1.4475834695307028</v>
      </c>
    </row>
    <row r="22" spans="1:3" x14ac:dyDescent="0.25">
      <c r="A22" s="4">
        <v>43486</v>
      </c>
      <c r="B22">
        <v>61</v>
      </c>
      <c r="C22" s="12">
        <f t="shared" si="0"/>
        <v>1.4242353490544011</v>
      </c>
    </row>
    <row r="23" spans="1:3" x14ac:dyDescent="0.25">
      <c r="A23" s="4">
        <v>43487</v>
      </c>
      <c r="B23">
        <v>61</v>
      </c>
      <c r="C23" s="12">
        <f t="shared" si="0"/>
        <v>1.4242353490544011</v>
      </c>
    </row>
    <row r="24" spans="1:3" x14ac:dyDescent="0.25">
      <c r="A24" s="4">
        <v>43488</v>
      </c>
      <c r="B24">
        <v>62</v>
      </c>
      <c r="C24" s="12">
        <f t="shared" si="0"/>
        <v>1.4475834695307028</v>
      </c>
    </row>
    <row r="25" spans="1:3" x14ac:dyDescent="0.25">
      <c r="A25" s="4">
        <v>43489</v>
      </c>
      <c r="B25">
        <v>45</v>
      </c>
      <c r="C25" s="12">
        <f t="shared" si="0"/>
        <v>1.0506654214335747</v>
      </c>
    </row>
    <row r="26" spans="1:3" x14ac:dyDescent="0.25">
      <c r="A26" s="4">
        <v>43490</v>
      </c>
      <c r="B26">
        <v>10</v>
      </c>
      <c r="C26" s="12">
        <f t="shared" si="0"/>
        <v>0.23348120476301659</v>
      </c>
    </row>
    <row r="27" spans="1:3" x14ac:dyDescent="0.25">
      <c r="A27" s="4">
        <v>43491</v>
      </c>
      <c r="B27">
        <v>0</v>
      </c>
      <c r="C27" s="12">
        <f t="shared" si="0"/>
        <v>0</v>
      </c>
    </row>
    <row r="28" spans="1:3" x14ac:dyDescent="0.25">
      <c r="A28" s="4">
        <v>43492</v>
      </c>
      <c r="B28">
        <v>0</v>
      </c>
      <c r="C28" s="12">
        <f t="shared" si="0"/>
        <v>0</v>
      </c>
    </row>
    <row r="29" spans="1:3" x14ac:dyDescent="0.25">
      <c r="A29" s="4">
        <v>43493</v>
      </c>
      <c r="B29">
        <v>68</v>
      </c>
      <c r="C29" s="12">
        <f t="shared" si="0"/>
        <v>1.5876721923885129</v>
      </c>
    </row>
    <row r="30" spans="1:3" x14ac:dyDescent="0.25">
      <c r="A30" s="4">
        <v>43494</v>
      </c>
      <c r="B30">
        <v>58</v>
      </c>
      <c r="C30" s="12">
        <f t="shared" si="0"/>
        <v>1.3541909876254963</v>
      </c>
    </row>
    <row r="31" spans="1:3" x14ac:dyDescent="0.25">
      <c r="A31" s="4">
        <v>43495</v>
      </c>
      <c r="B31">
        <v>60</v>
      </c>
      <c r="C31" s="12">
        <f t="shared" si="0"/>
        <v>1.4008872285780996</v>
      </c>
    </row>
    <row r="32" spans="1:3" x14ac:dyDescent="0.25">
      <c r="A32" s="4">
        <v>43496</v>
      </c>
      <c r="B32">
        <v>60</v>
      </c>
      <c r="C32" s="12">
        <f t="shared" si="0"/>
        <v>1.4008872285780996</v>
      </c>
    </row>
    <row r="33" spans="1:4" x14ac:dyDescent="0.25">
      <c r="A33" s="4">
        <v>43497</v>
      </c>
      <c r="B33">
        <v>59</v>
      </c>
      <c r="C33" s="12">
        <f t="shared" si="0"/>
        <v>1.3775391081017978</v>
      </c>
    </row>
    <row r="34" spans="1:4" x14ac:dyDescent="0.25">
      <c r="A34" s="4">
        <v>43498</v>
      </c>
      <c r="B34">
        <v>59</v>
      </c>
      <c r="C34" s="12">
        <f t="shared" si="0"/>
        <v>1.3775391081017978</v>
      </c>
    </row>
    <row r="35" spans="1:4" x14ac:dyDescent="0.25">
      <c r="A35" s="4">
        <v>43499</v>
      </c>
      <c r="B35">
        <v>59</v>
      </c>
      <c r="C35" s="12">
        <f t="shared" si="0"/>
        <v>1.3775391081017978</v>
      </c>
    </row>
    <row r="36" spans="1:4" x14ac:dyDescent="0.25">
      <c r="A36" s="4">
        <v>43500</v>
      </c>
      <c r="B36">
        <v>60</v>
      </c>
      <c r="C36" s="12">
        <f t="shared" si="0"/>
        <v>1.4008872285780996</v>
      </c>
    </row>
    <row r="37" spans="1:4" x14ac:dyDescent="0.25">
      <c r="A37" s="4">
        <v>43501</v>
      </c>
      <c r="B37">
        <v>59</v>
      </c>
      <c r="C37" s="12">
        <f t="shared" si="0"/>
        <v>1.3775391081017978</v>
      </c>
    </row>
    <row r="38" spans="1:4" x14ac:dyDescent="0.25">
      <c r="A38" s="4">
        <v>43502</v>
      </c>
      <c r="B38">
        <v>60</v>
      </c>
      <c r="C38" s="12">
        <f t="shared" si="0"/>
        <v>1.4008872285780996</v>
      </c>
    </row>
    <row r="39" spans="1:4" x14ac:dyDescent="0.25">
      <c r="A39" s="4">
        <v>43503</v>
      </c>
      <c r="B39">
        <v>59</v>
      </c>
      <c r="C39" s="12">
        <f t="shared" si="0"/>
        <v>1.3775391081017978</v>
      </c>
    </row>
    <row r="40" spans="1:4" x14ac:dyDescent="0.25">
      <c r="A40" s="4">
        <v>43504</v>
      </c>
      <c r="B40">
        <v>60</v>
      </c>
      <c r="C40" s="12">
        <f t="shared" si="0"/>
        <v>1.4008872285780996</v>
      </c>
    </row>
    <row r="41" spans="1:4" x14ac:dyDescent="0.25">
      <c r="A41" s="4">
        <v>43505</v>
      </c>
      <c r="B41">
        <v>59</v>
      </c>
      <c r="C41" s="12">
        <f t="shared" si="0"/>
        <v>1.3775391081017978</v>
      </c>
    </row>
    <row r="42" spans="1:4" x14ac:dyDescent="0.25">
      <c r="A42" s="4">
        <v>43506</v>
      </c>
      <c r="B42">
        <v>59</v>
      </c>
      <c r="C42" s="12">
        <f t="shared" si="0"/>
        <v>1.3775391081017978</v>
      </c>
    </row>
    <row r="43" spans="1:4" x14ac:dyDescent="0.25">
      <c r="A43" s="4">
        <v>43507</v>
      </c>
      <c r="B43">
        <v>60</v>
      </c>
      <c r="C43" s="12">
        <f t="shared" si="0"/>
        <v>1.4008872285780996</v>
      </c>
    </row>
    <row r="44" spans="1:4" x14ac:dyDescent="0.25">
      <c r="A44" s="4">
        <v>43508</v>
      </c>
      <c r="B44">
        <v>59</v>
      </c>
      <c r="C44" s="12">
        <f t="shared" si="0"/>
        <v>1.3775391081017978</v>
      </c>
    </row>
    <row r="45" spans="1:4" x14ac:dyDescent="0.25">
      <c r="A45" s="4">
        <v>43509</v>
      </c>
      <c r="B45">
        <v>60</v>
      </c>
      <c r="C45" s="12">
        <f t="shared" si="0"/>
        <v>1.4008872285780996</v>
      </c>
    </row>
    <row r="46" spans="1:4" x14ac:dyDescent="0.25">
      <c r="A46" s="4">
        <v>43510</v>
      </c>
      <c r="B46">
        <v>53</v>
      </c>
      <c r="C46" s="12">
        <f t="shared" si="0"/>
        <v>1.237450385243988</v>
      </c>
      <c r="D46">
        <v>1.4436225061645369</v>
      </c>
    </row>
    <row r="47" spans="1:4" x14ac:dyDescent="0.25">
      <c r="A47" s="4">
        <v>43511</v>
      </c>
      <c r="B47">
        <v>54</v>
      </c>
      <c r="C47" s="12">
        <f t="shared" si="0"/>
        <v>1.2607985057202895</v>
      </c>
    </row>
    <row r="48" spans="1:4" x14ac:dyDescent="0.25">
      <c r="A48" s="4">
        <v>43512</v>
      </c>
      <c r="B48">
        <v>54</v>
      </c>
      <c r="C48" s="12">
        <f t="shared" si="0"/>
        <v>1.2607985057202895</v>
      </c>
    </row>
    <row r="49" spans="1:3" x14ac:dyDescent="0.25">
      <c r="A49" s="4">
        <v>43513</v>
      </c>
      <c r="B49">
        <v>53</v>
      </c>
      <c r="C49" s="12">
        <f t="shared" si="0"/>
        <v>1.237450385243988</v>
      </c>
    </row>
    <row r="50" spans="1:3" x14ac:dyDescent="0.25">
      <c r="A50" s="4">
        <v>43514</v>
      </c>
      <c r="B50">
        <v>54</v>
      </c>
      <c r="C50" s="12">
        <f t="shared" si="0"/>
        <v>1.2607985057202895</v>
      </c>
    </row>
    <row r="51" spans="1:3" x14ac:dyDescent="0.25">
      <c r="A51" s="4">
        <v>43515</v>
      </c>
      <c r="B51">
        <v>54</v>
      </c>
      <c r="C51" s="12">
        <f t="shared" si="0"/>
        <v>1.2607985057202895</v>
      </c>
    </row>
    <row r="52" spans="1:3" x14ac:dyDescent="0.25">
      <c r="A52" s="4">
        <v>43516</v>
      </c>
      <c r="B52">
        <v>55</v>
      </c>
      <c r="C52" s="12">
        <f t="shared" si="0"/>
        <v>1.2841466261965913</v>
      </c>
    </row>
    <row r="53" spans="1:3" x14ac:dyDescent="0.25">
      <c r="A53" s="4">
        <v>43517</v>
      </c>
      <c r="B53">
        <v>54</v>
      </c>
      <c r="C53" s="12">
        <f t="shared" si="0"/>
        <v>1.2607985057202895</v>
      </c>
    </row>
    <row r="54" spans="1:3" x14ac:dyDescent="0.25">
      <c r="A54" s="4">
        <v>43518</v>
      </c>
      <c r="B54">
        <v>54</v>
      </c>
      <c r="C54" s="12">
        <f t="shared" si="0"/>
        <v>1.2607985057202895</v>
      </c>
    </row>
    <row r="55" spans="1:3" x14ac:dyDescent="0.25">
      <c r="A55" s="4">
        <v>43519</v>
      </c>
      <c r="B55">
        <v>53</v>
      </c>
      <c r="C55" s="12">
        <f t="shared" si="0"/>
        <v>1.237450385243988</v>
      </c>
    </row>
    <row r="56" spans="1:3" x14ac:dyDescent="0.25">
      <c r="A56" s="4">
        <v>43520</v>
      </c>
      <c r="B56">
        <v>55</v>
      </c>
      <c r="C56" s="12">
        <f t="shared" si="0"/>
        <v>1.2841466261965913</v>
      </c>
    </row>
    <row r="57" spans="1:3" x14ac:dyDescent="0.25">
      <c r="A57" s="4">
        <v>43521</v>
      </c>
      <c r="B57">
        <v>53</v>
      </c>
      <c r="C57" s="12">
        <f t="shared" si="0"/>
        <v>1.237450385243988</v>
      </c>
    </row>
    <row r="58" spans="1:3" x14ac:dyDescent="0.25">
      <c r="A58" s="4">
        <v>43522</v>
      </c>
      <c r="B58">
        <v>54</v>
      </c>
      <c r="C58" s="12">
        <f t="shared" si="0"/>
        <v>1.2607985057202895</v>
      </c>
    </row>
    <row r="59" spans="1:3" x14ac:dyDescent="0.25">
      <c r="A59" s="4">
        <v>43523</v>
      </c>
      <c r="B59">
        <v>54</v>
      </c>
      <c r="C59" s="12">
        <f t="shared" si="0"/>
        <v>1.2607985057202895</v>
      </c>
    </row>
    <row r="60" spans="1:3" x14ac:dyDescent="0.25">
      <c r="A60" s="4">
        <v>43524</v>
      </c>
      <c r="B60">
        <v>54</v>
      </c>
      <c r="C60" s="12">
        <f t="shared" si="0"/>
        <v>1.2607985057202895</v>
      </c>
    </row>
    <row r="61" spans="1:3" x14ac:dyDescent="0.25">
      <c r="A61" s="4">
        <v>43525</v>
      </c>
      <c r="B61">
        <v>53</v>
      </c>
      <c r="C61" s="12">
        <f t="shared" si="0"/>
        <v>1.237450385243988</v>
      </c>
    </row>
    <row r="62" spans="1:3" x14ac:dyDescent="0.25">
      <c r="A62" s="4">
        <v>43526</v>
      </c>
      <c r="B62">
        <v>54</v>
      </c>
      <c r="C62" s="12">
        <f t="shared" si="0"/>
        <v>1.2607985057202895</v>
      </c>
    </row>
    <row r="63" spans="1:3" x14ac:dyDescent="0.25">
      <c r="A63" s="4">
        <v>43527</v>
      </c>
      <c r="B63">
        <v>54</v>
      </c>
      <c r="C63" s="12">
        <f t="shared" si="0"/>
        <v>1.2607985057202895</v>
      </c>
    </row>
    <row r="64" spans="1:3" x14ac:dyDescent="0.25">
      <c r="A64" s="4">
        <v>43528</v>
      </c>
      <c r="B64">
        <v>54</v>
      </c>
      <c r="C64" s="12">
        <f t="shared" si="0"/>
        <v>1.2607985057202895</v>
      </c>
    </row>
    <row r="65" spans="1:3" x14ac:dyDescent="0.25">
      <c r="A65" s="4">
        <v>43529</v>
      </c>
      <c r="B65">
        <v>53</v>
      </c>
      <c r="C65" s="12">
        <f t="shared" si="0"/>
        <v>1.237450385243988</v>
      </c>
    </row>
    <row r="66" spans="1:3" x14ac:dyDescent="0.25">
      <c r="A66" s="4">
        <v>43530</v>
      </c>
      <c r="B66">
        <v>54</v>
      </c>
      <c r="C66" s="12">
        <f t="shared" si="0"/>
        <v>1.2607985057202895</v>
      </c>
    </row>
    <row r="67" spans="1:3" x14ac:dyDescent="0.25">
      <c r="A67" s="4">
        <v>43531</v>
      </c>
      <c r="B67">
        <v>54</v>
      </c>
      <c r="C67" s="12">
        <f t="shared" ref="C67:C130" si="6">B67/42.83</f>
        <v>1.2607985057202895</v>
      </c>
    </row>
    <row r="68" spans="1:3" x14ac:dyDescent="0.25">
      <c r="A68" s="4">
        <v>43532</v>
      </c>
      <c r="B68">
        <v>54</v>
      </c>
      <c r="C68" s="12">
        <f t="shared" si="6"/>
        <v>1.2607985057202895</v>
      </c>
    </row>
    <row r="69" spans="1:3" x14ac:dyDescent="0.25">
      <c r="A69" s="4">
        <v>43533</v>
      </c>
      <c r="B69">
        <v>55</v>
      </c>
      <c r="C69" s="12">
        <f t="shared" si="6"/>
        <v>1.2841466261965913</v>
      </c>
    </row>
    <row r="70" spans="1:3" x14ac:dyDescent="0.25">
      <c r="A70" s="4">
        <v>43534</v>
      </c>
      <c r="B70">
        <v>54</v>
      </c>
      <c r="C70" s="12">
        <f t="shared" si="6"/>
        <v>1.2607985057202895</v>
      </c>
    </row>
    <row r="71" spans="1:3" x14ac:dyDescent="0.25">
      <c r="A71" s="4">
        <v>43535</v>
      </c>
      <c r="B71">
        <v>53</v>
      </c>
      <c r="C71" s="12">
        <f t="shared" si="6"/>
        <v>1.237450385243988</v>
      </c>
    </row>
    <row r="72" spans="1:3" x14ac:dyDescent="0.25">
      <c r="A72" s="4">
        <v>43536</v>
      </c>
      <c r="B72">
        <v>54</v>
      </c>
      <c r="C72" s="12">
        <f t="shared" si="6"/>
        <v>1.2607985057202895</v>
      </c>
    </row>
    <row r="73" spans="1:3" x14ac:dyDescent="0.25">
      <c r="A73" s="4">
        <v>43537</v>
      </c>
      <c r="B73">
        <v>54</v>
      </c>
      <c r="C73" s="12">
        <f t="shared" si="6"/>
        <v>1.2607985057202895</v>
      </c>
    </row>
    <row r="74" spans="1:3" x14ac:dyDescent="0.25">
      <c r="A74" s="4">
        <v>43538</v>
      </c>
      <c r="B74">
        <v>54</v>
      </c>
      <c r="C74" s="12">
        <f t="shared" si="6"/>
        <v>1.2607985057202895</v>
      </c>
    </row>
    <row r="75" spans="1:3" x14ac:dyDescent="0.25">
      <c r="A75" s="4">
        <v>43539</v>
      </c>
      <c r="B75">
        <v>54</v>
      </c>
      <c r="C75" s="12">
        <f t="shared" si="6"/>
        <v>1.2607985057202895</v>
      </c>
    </row>
    <row r="76" spans="1:3" x14ac:dyDescent="0.25">
      <c r="A76" s="4">
        <v>43540</v>
      </c>
      <c r="B76">
        <v>54</v>
      </c>
      <c r="C76" s="12">
        <f t="shared" si="6"/>
        <v>1.2607985057202895</v>
      </c>
    </row>
    <row r="77" spans="1:3" x14ac:dyDescent="0.25">
      <c r="A77" s="4">
        <v>43541</v>
      </c>
      <c r="B77">
        <v>55</v>
      </c>
      <c r="C77" s="12">
        <f t="shared" si="6"/>
        <v>1.2841466261965913</v>
      </c>
    </row>
    <row r="78" spans="1:3" x14ac:dyDescent="0.25">
      <c r="A78" s="4">
        <v>43542</v>
      </c>
      <c r="B78">
        <v>54</v>
      </c>
      <c r="C78" s="12">
        <f t="shared" si="6"/>
        <v>1.2607985057202895</v>
      </c>
    </row>
    <row r="79" spans="1:3" x14ac:dyDescent="0.25">
      <c r="A79" s="4">
        <v>43543</v>
      </c>
      <c r="B79">
        <v>54</v>
      </c>
      <c r="C79" s="12">
        <f t="shared" si="6"/>
        <v>1.2607985057202895</v>
      </c>
    </row>
    <row r="80" spans="1:3" x14ac:dyDescent="0.25">
      <c r="A80" s="4">
        <v>43544</v>
      </c>
      <c r="B80">
        <v>54</v>
      </c>
      <c r="C80" s="12">
        <f t="shared" si="6"/>
        <v>1.2607985057202895</v>
      </c>
    </row>
    <row r="81" spans="1:5" x14ac:dyDescent="0.25">
      <c r="A81" s="4">
        <v>43545</v>
      </c>
      <c r="B81">
        <v>54</v>
      </c>
      <c r="C81" s="12">
        <f t="shared" si="6"/>
        <v>1.2607985057202895</v>
      </c>
    </row>
    <row r="82" spans="1:5" x14ac:dyDescent="0.25">
      <c r="A82" s="4">
        <v>43546</v>
      </c>
      <c r="B82">
        <v>54</v>
      </c>
      <c r="C82" s="12">
        <f t="shared" si="6"/>
        <v>1.2607985057202895</v>
      </c>
      <c r="E82" s="12">
        <f>AVERAGE(C2:C82)</f>
        <v>1.3533262424226697</v>
      </c>
    </row>
    <row r="83" spans="1:5" x14ac:dyDescent="0.25">
      <c r="A83" s="4">
        <v>43547</v>
      </c>
      <c r="B83">
        <v>55</v>
      </c>
      <c r="C83" s="12">
        <f t="shared" si="6"/>
        <v>1.2841466261965913</v>
      </c>
    </row>
    <row r="84" spans="1:5" x14ac:dyDescent="0.25">
      <c r="A84" s="4">
        <v>43548</v>
      </c>
      <c r="B84">
        <v>54</v>
      </c>
      <c r="C84" s="12">
        <f t="shared" si="6"/>
        <v>1.2607985057202895</v>
      </c>
    </row>
    <row r="85" spans="1:5" x14ac:dyDescent="0.25">
      <c r="A85" s="4">
        <v>43549</v>
      </c>
      <c r="B85">
        <v>54</v>
      </c>
      <c r="C85" s="12">
        <f t="shared" si="6"/>
        <v>1.2607985057202895</v>
      </c>
    </row>
    <row r="86" spans="1:5" x14ac:dyDescent="0.25">
      <c r="A86" s="4">
        <v>43550</v>
      </c>
      <c r="B86">
        <v>55</v>
      </c>
      <c r="C86" s="12">
        <f t="shared" si="6"/>
        <v>1.2841466261965913</v>
      </c>
    </row>
    <row r="87" spans="1:5" x14ac:dyDescent="0.25">
      <c r="A87" s="4">
        <v>43551</v>
      </c>
      <c r="B87">
        <v>55</v>
      </c>
      <c r="C87" s="12">
        <f t="shared" si="6"/>
        <v>1.2841466261965913</v>
      </c>
    </row>
    <row r="88" spans="1:5" x14ac:dyDescent="0.25">
      <c r="A88" s="4">
        <v>43552</v>
      </c>
      <c r="B88">
        <v>27</v>
      </c>
      <c r="C88" s="12">
        <f t="shared" si="6"/>
        <v>0.63039925286014475</v>
      </c>
    </row>
    <row r="89" spans="1:5" x14ac:dyDescent="0.25">
      <c r="A89" s="4">
        <v>43553</v>
      </c>
      <c r="B89">
        <v>55</v>
      </c>
      <c r="C89" s="12">
        <f t="shared" si="6"/>
        <v>1.2841466261965913</v>
      </c>
    </row>
    <row r="90" spans="1:5" x14ac:dyDescent="0.25">
      <c r="A90" s="4">
        <v>43554</v>
      </c>
      <c r="B90">
        <v>54</v>
      </c>
      <c r="C90" s="12">
        <f t="shared" si="6"/>
        <v>1.2607985057202895</v>
      </c>
    </row>
    <row r="91" spans="1:5" x14ac:dyDescent="0.25">
      <c r="A91" s="4">
        <v>43555</v>
      </c>
      <c r="B91">
        <v>55</v>
      </c>
      <c r="C91" s="12">
        <f t="shared" si="6"/>
        <v>1.2841466261965913</v>
      </c>
    </row>
    <row r="92" spans="1:5" x14ac:dyDescent="0.25">
      <c r="A92" s="4">
        <v>43556</v>
      </c>
      <c r="C92" s="12"/>
    </row>
    <row r="93" spans="1:5" x14ac:dyDescent="0.25">
      <c r="A93" s="4">
        <v>43557</v>
      </c>
      <c r="C93" s="12"/>
    </row>
    <row r="94" spans="1:5" x14ac:dyDescent="0.25">
      <c r="A94" s="4">
        <v>43558</v>
      </c>
      <c r="B94">
        <v>20</v>
      </c>
      <c r="C94" s="12">
        <f t="shared" si="6"/>
        <v>0.46696240952603318</v>
      </c>
    </row>
    <row r="95" spans="1:5" x14ac:dyDescent="0.25">
      <c r="A95" s="4">
        <v>43559</v>
      </c>
      <c r="B95">
        <v>20</v>
      </c>
      <c r="C95" s="12">
        <f t="shared" si="6"/>
        <v>0.46696240952603318</v>
      </c>
    </row>
    <row r="96" spans="1:5" x14ac:dyDescent="0.25">
      <c r="A96" s="4">
        <v>43560</v>
      </c>
      <c r="B96">
        <v>54</v>
      </c>
      <c r="C96" s="12">
        <f t="shared" si="6"/>
        <v>1.2607985057202895</v>
      </c>
    </row>
    <row r="97" spans="1:3" x14ac:dyDescent="0.25">
      <c r="A97" s="4">
        <v>43561</v>
      </c>
      <c r="B97">
        <v>54</v>
      </c>
      <c r="C97" s="12">
        <f t="shared" si="6"/>
        <v>1.2607985057202895</v>
      </c>
    </row>
    <row r="98" spans="1:3" x14ac:dyDescent="0.25">
      <c r="A98" s="4">
        <v>43562</v>
      </c>
      <c r="B98">
        <v>54</v>
      </c>
      <c r="C98" s="12">
        <f t="shared" si="6"/>
        <v>1.2607985057202895</v>
      </c>
    </row>
    <row r="99" spans="1:3" x14ac:dyDescent="0.25">
      <c r="A99" s="4">
        <v>43563</v>
      </c>
      <c r="B99">
        <v>54</v>
      </c>
      <c r="C99" s="12">
        <f t="shared" si="6"/>
        <v>1.2607985057202895</v>
      </c>
    </row>
    <row r="100" spans="1:3" x14ac:dyDescent="0.25">
      <c r="A100" s="4">
        <v>43564</v>
      </c>
      <c r="B100">
        <v>55</v>
      </c>
      <c r="C100" s="12">
        <f t="shared" si="6"/>
        <v>1.2841466261965913</v>
      </c>
    </row>
    <row r="101" spans="1:3" x14ac:dyDescent="0.25">
      <c r="A101" s="4">
        <v>43565</v>
      </c>
      <c r="B101">
        <v>53</v>
      </c>
      <c r="C101" s="12">
        <f t="shared" si="6"/>
        <v>1.237450385243988</v>
      </c>
    </row>
    <row r="102" spans="1:3" x14ac:dyDescent="0.25">
      <c r="A102" s="4">
        <v>43566</v>
      </c>
      <c r="B102">
        <v>55</v>
      </c>
      <c r="C102" s="12">
        <f t="shared" si="6"/>
        <v>1.2841466261965913</v>
      </c>
    </row>
    <row r="103" spans="1:3" x14ac:dyDescent="0.25">
      <c r="A103" s="4">
        <v>43567</v>
      </c>
      <c r="B103">
        <v>54</v>
      </c>
      <c r="C103" s="12">
        <f t="shared" si="6"/>
        <v>1.2607985057202895</v>
      </c>
    </row>
    <row r="104" spans="1:3" x14ac:dyDescent="0.25">
      <c r="A104" s="4">
        <v>43568</v>
      </c>
      <c r="B104">
        <v>54</v>
      </c>
      <c r="C104" s="12">
        <f t="shared" si="6"/>
        <v>1.2607985057202895</v>
      </c>
    </row>
    <row r="105" spans="1:3" x14ac:dyDescent="0.25">
      <c r="A105" s="4">
        <v>43569</v>
      </c>
      <c r="B105">
        <v>54</v>
      </c>
      <c r="C105" s="12">
        <f t="shared" si="6"/>
        <v>1.2607985057202895</v>
      </c>
    </row>
    <row r="106" spans="1:3" x14ac:dyDescent="0.25">
      <c r="A106" s="4">
        <v>43570</v>
      </c>
      <c r="B106">
        <v>55</v>
      </c>
      <c r="C106" s="12">
        <f t="shared" si="6"/>
        <v>1.2841466261965913</v>
      </c>
    </row>
    <row r="107" spans="1:3" x14ac:dyDescent="0.25">
      <c r="A107" s="4">
        <v>43571</v>
      </c>
      <c r="B107">
        <v>54</v>
      </c>
      <c r="C107" s="12">
        <f t="shared" si="6"/>
        <v>1.2607985057202895</v>
      </c>
    </row>
    <row r="108" spans="1:3" x14ac:dyDescent="0.25">
      <c r="A108" s="4">
        <v>43572</v>
      </c>
      <c r="B108">
        <v>55</v>
      </c>
      <c r="C108" s="12">
        <f t="shared" si="6"/>
        <v>1.2841466261965913</v>
      </c>
    </row>
    <row r="109" spans="1:3" x14ac:dyDescent="0.25">
      <c r="A109" s="4">
        <v>43573</v>
      </c>
      <c r="B109">
        <v>54</v>
      </c>
      <c r="C109" s="12">
        <f t="shared" si="6"/>
        <v>1.2607985057202895</v>
      </c>
    </row>
    <row r="110" spans="1:3" x14ac:dyDescent="0.25">
      <c r="A110" s="4">
        <v>43574</v>
      </c>
      <c r="B110">
        <v>54</v>
      </c>
      <c r="C110" s="12">
        <f t="shared" si="6"/>
        <v>1.2607985057202895</v>
      </c>
    </row>
    <row r="111" spans="1:3" x14ac:dyDescent="0.25">
      <c r="A111" s="4">
        <v>43575</v>
      </c>
      <c r="B111">
        <v>54</v>
      </c>
      <c r="C111" s="12">
        <f t="shared" si="6"/>
        <v>1.2607985057202895</v>
      </c>
    </row>
    <row r="112" spans="1:3" x14ac:dyDescent="0.25">
      <c r="A112" s="4">
        <v>43576</v>
      </c>
      <c r="B112">
        <v>55</v>
      </c>
      <c r="C112" s="12">
        <f t="shared" si="6"/>
        <v>1.2841466261965913</v>
      </c>
    </row>
    <row r="113" spans="1:4" x14ac:dyDescent="0.25">
      <c r="A113" s="4">
        <v>43577</v>
      </c>
      <c r="B113">
        <v>59</v>
      </c>
      <c r="C113" s="12">
        <f t="shared" si="6"/>
        <v>1.3775391081017978</v>
      </c>
    </row>
    <row r="114" spans="1:4" x14ac:dyDescent="0.25">
      <c r="A114" s="4">
        <v>43578</v>
      </c>
      <c r="B114">
        <v>58</v>
      </c>
      <c r="C114" s="12">
        <f t="shared" si="6"/>
        <v>1.3541909876254963</v>
      </c>
      <c r="D114">
        <v>1.7574534857655235</v>
      </c>
    </row>
    <row r="115" spans="1:4" x14ac:dyDescent="0.25">
      <c r="A115" s="4">
        <v>43579</v>
      </c>
      <c r="B115">
        <v>61</v>
      </c>
      <c r="C115" s="12">
        <f t="shared" si="6"/>
        <v>1.4242353490544011</v>
      </c>
    </row>
    <row r="116" spans="1:4" x14ac:dyDescent="0.25">
      <c r="A116" s="4">
        <v>43580</v>
      </c>
      <c r="B116">
        <v>61</v>
      </c>
      <c r="C116" s="12">
        <f t="shared" si="6"/>
        <v>1.4242353490544011</v>
      </c>
    </row>
    <row r="117" spans="1:4" x14ac:dyDescent="0.25">
      <c r="A117" s="4">
        <v>43581</v>
      </c>
      <c r="B117">
        <v>62</v>
      </c>
      <c r="C117" s="12">
        <f t="shared" si="6"/>
        <v>1.4475834695307028</v>
      </c>
    </row>
    <row r="118" spans="1:4" x14ac:dyDescent="0.25">
      <c r="A118" s="4">
        <v>43582</v>
      </c>
      <c r="B118">
        <v>61</v>
      </c>
      <c r="C118" s="12">
        <f t="shared" si="6"/>
        <v>1.4242353490544011</v>
      </c>
    </row>
    <row r="119" spans="1:4" x14ac:dyDescent="0.25">
      <c r="A119" s="4">
        <v>43583</v>
      </c>
      <c r="B119">
        <v>62</v>
      </c>
      <c r="C119" s="12">
        <f t="shared" si="6"/>
        <v>1.4475834695307028</v>
      </c>
    </row>
    <row r="120" spans="1:4" x14ac:dyDescent="0.25">
      <c r="A120" s="4">
        <v>43584</v>
      </c>
      <c r="B120">
        <v>61</v>
      </c>
      <c r="C120" s="12">
        <f t="shared" si="6"/>
        <v>1.4242353490544011</v>
      </c>
    </row>
    <row r="121" spans="1:4" x14ac:dyDescent="0.25">
      <c r="A121" s="4">
        <v>43585</v>
      </c>
      <c r="B121">
        <v>62</v>
      </c>
      <c r="C121" s="12">
        <f t="shared" si="6"/>
        <v>1.4475834695307028</v>
      </c>
    </row>
    <row r="122" spans="1:4" x14ac:dyDescent="0.25">
      <c r="A122" s="4">
        <v>43586</v>
      </c>
      <c r="B122">
        <v>61</v>
      </c>
      <c r="C122" s="12">
        <f t="shared" si="6"/>
        <v>1.4242353490544011</v>
      </c>
    </row>
    <row r="123" spans="1:4" x14ac:dyDescent="0.25">
      <c r="A123" s="4">
        <v>43587</v>
      </c>
      <c r="B123">
        <v>62</v>
      </c>
      <c r="C123" s="12">
        <f t="shared" si="6"/>
        <v>1.4475834695307028</v>
      </c>
    </row>
    <row r="124" spans="1:4" x14ac:dyDescent="0.25">
      <c r="A124" s="4">
        <v>43588</v>
      </c>
      <c r="B124">
        <v>61</v>
      </c>
      <c r="C124" s="12">
        <f t="shared" si="6"/>
        <v>1.4242353490544011</v>
      </c>
    </row>
    <row r="125" spans="1:4" x14ac:dyDescent="0.25">
      <c r="A125" s="4">
        <v>43589</v>
      </c>
      <c r="B125">
        <v>64</v>
      </c>
      <c r="C125" s="12">
        <f t="shared" si="6"/>
        <v>1.4942797104833061</v>
      </c>
    </row>
    <row r="126" spans="1:4" x14ac:dyDescent="0.25">
      <c r="A126" s="4">
        <v>43590</v>
      </c>
      <c r="B126">
        <v>62</v>
      </c>
      <c r="C126" s="12">
        <f t="shared" si="6"/>
        <v>1.4475834695307028</v>
      </c>
    </row>
    <row r="127" spans="1:4" x14ac:dyDescent="0.25">
      <c r="A127" s="4">
        <v>43591</v>
      </c>
      <c r="C127" s="12"/>
      <c r="D127">
        <v>1.4436225061645369</v>
      </c>
    </row>
    <row r="128" spans="1:4" x14ac:dyDescent="0.25">
      <c r="A128" s="4">
        <v>43592</v>
      </c>
      <c r="B128">
        <v>20</v>
      </c>
      <c r="C128" s="12">
        <f t="shared" si="6"/>
        <v>0.46696240952603318</v>
      </c>
    </row>
    <row r="129" spans="1:4" x14ac:dyDescent="0.25">
      <c r="A129" s="4">
        <v>43593</v>
      </c>
      <c r="B129">
        <v>19</v>
      </c>
      <c r="C129" s="12">
        <f t="shared" si="6"/>
        <v>0.44361428904973149</v>
      </c>
    </row>
    <row r="130" spans="1:4" x14ac:dyDescent="0.25">
      <c r="A130" s="4">
        <v>43594</v>
      </c>
      <c r="B130">
        <v>22</v>
      </c>
      <c r="C130" s="12">
        <f t="shared" si="6"/>
        <v>0.51365865047863646</v>
      </c>
    </row>
    <row r="131" spans="1:4" x14ac:dyDescent="0.25">
      <c r="A131" s="4">
        <v>43595</v>
      </c>
      <c r="B131">
        <v>54</v>
      </c>
      <c r="C131" s="12">
        <f t="shared" ref="C131:C194" si="7">B131/42.83</f>
        <v>1.2607985057202895</v>
      </c>
    </row>
    <row r="132" spans="1:4" x14ac:dyDescent="0.25">
      <c r="A132" s="4">
        <v>43596</v>
      </c>
      <c r="B132">
        <v>55</v>
      </c>
      <c r="C132" s="12">
        <f t="shared" si="7"/>
        <v>1.2841466261965913</v>
      </c>
    </row>
    <row r="133" spans="1:4" x14ac:dyDescent="0.25">
      <c r="A133" s="4">
        <v>43597</v>
      </c>
      <c r="B133">
        <v>55</v>
      </c>
      <c r="C133" s="12">
        <f t="shared" si="7"/>
        <v>1.2841466261965913</v>
      </c>
    </row>
    <row r="134" spans="1:4" x14ac:dyDescent="0.25">
      <c r="A134" s="4">
        <v>43598</v>
      </c>
      <c r="B134">
        <v>59</v>
      </c>
      <c r="C134" s="12">
        <f t="shared" si="7"/>
        <v>1.3775391081017978</v>
      </c>
      <c r="D134">
        <v>1.5534633490248824</v>
      </c>
    </row>
    <row r="135" spans="1:4" x14ac:dyDescent="0.25">
      <c r="A135" s="4">
        <v>43599</v>
      </c>
      <c r="B135">
        <v>59</v>
      </c>
      <c r="C135" s="12">
        <f t="shared" si="7"/>
        <v>1.3775391081017978</v>
      </c>
    </row>
    <row r="136" spans="1:4" x14ac:dyDescent="0.25">
      <c r="A136" s="4">
        <v>43600</v>
      </c>
      <c r="B136">
        <v>57</v>
      </c>
      <c r="C136" s="12">
        <f t="shared" si="7"/>
        <v>1.3308428671491945</v>
      </c>
    </row>
    <row r="137" spans="1:4" x14ac:dyDescent="0.25">
      <c r="A137" s="4">
        <v>43601</v>
      </c>
      <c r="B137">
        <v>58</v>
      </c>
      <c r="C137" s="12">
        <f t="shared" si="7"/>
        <v>1.3541909876254963</v>
      </c>
    </row>
    <row r="138" spans="1:4" x14ac:dyDescent="0.25">
      <c r="A138" s="4">
        <v>43602</v>
      </c>
      <c r="B138">
        <v>57</v>
      </c>
      <c r="C138" s="12">
        <f t="shared" si="7"/>
        <v>1.3308428671491945</v>
      </c>
    </row>
    <row r="139" spans="1:4" x14ac:dyDescent="0.25">
      <c r="A139" s="4">
        <v>43603</v>
      </c>
      <c r="B139">
        <v>58</v>
      </c>
      <c r="C139" s="12">
        <f t="shared" si="7"/>
        <v>1.3541909876254963</v>
      </c>
    </row>
    <row r="140" spans="1:4" x14ac:dyDescent="0.25">
      <c r="A140" s="4">
        <v>43604</v>
      </c>
      <c r="B140">
        <v>57</v>
      </c>
      <c r="C140" s="12">
        <f t="shared" si="7"/>
        <v>1.3308428671491945</v>
      </c>
    </row>
    <row r="141" spans="1:4" x14ac:dyDescent="0.25">
      <c r="A141" s="4">
        <v>43605</v>
      </c>
      <c r="C141" s="12"/>
    </row>
    <row r="142" spans="1:4" x14ac:dyDescent="0.25">
      <c r="A142" s="4">
        <v>43606</v>
      </c>
      <c r="B142">
        <v>63</v>
      </c>
      <c r="C142" s="12">
        <f t="shared" si="7"/>
        <v>1.4709315900070046</v>
      </c>
    </row>
    <row r="143" spans="1:4" x14ac:dyDescent="0.25">
      <c r="A143" s="4">
        <v>43607</v>
      </c>
      <c r="B143">
        <v>48</v>
      </c>
      <c r="C143" s="12">
        <f t="shared" si="7"/>
        <v>1.1207097828624797</v>
      </c>
    </row>
    <row r="144" spans="1:4" x14ac:dyDescent="0.25">
      <c r="A144" s="4">
        <v>43608</v>
      </c>
      <c r="B144">
        <v>47</v>
      </c>
      <c r="C144" s="12">
        <f t="shared" si="7"/>
        <v>1.0973616623861779</v>
      </c>
    </row>
    <row r="145" spans="1:4" x14ac:dyDescent="0.25">
      <c r="A145" s="4">
        <v>43609</v>
      </c>
      <c r="B145">
        <v>48</v>
      </c>
      <c r="C145" s="12">
        <f t="shared" si="7"/>
        <v>1.1207097828624797</v>
      </c>
    </row>
    <row r="146" spans="1:4" x14ac:dyDescent="0.25">
      <c r="A146" s="4">
        <v>43610</v>
      </c>
      <c r="B146">
        <v>47</v>
      </c>
      <c r="C146" s="12">
        <f t="shared" si="7"/>
        <v>1.0973616623861779</v>
      </c>
    </row>
    <row r="147" spans="1:4" x14ac:dyDescent="0.25">
      <c r="A147" s="4">
        <v>43611</v>
      </c>
      <c r="B147">
        <v>48</v>
      </c>
      <c r="C147" s="12">
        <f t="shared" si="7"/>
        <v>1.1207097828624797</v>
      </c>
    </row>
    <row r="148" spans="1:4" x14ac:dyDescent="0.25">
      <c r="A148" s="4">
        <v>43612</v>
      </c>
      <c r="B148">
        <v>54</v>
      </c>
      <c r="C148" s="12">
        <f t="shared" si="7"/>
        <v>1.2607985057202895</v>
      </c>
    </row>
    <row r="149" spans="1:4" x14ac:dyDescent="0.25">
      <c r="A149" s="4">
        <v>43613</v>
      </c>
      <c r="B149">
        <v>48</v>
      </c>
      <c r="C149" s="12">
        <f t="shared" si="7"/>
        <v>1.1207097828624797</v>
      </c>
    </row>
    <row r="150" spans="1:4" x14ac:dyDescent="0.25">
      <c r="A150" s="4">
        <v>43614</v>
      </c>
      <c r="B150">
        <v>48</v>
      </c>
      <c r="C150" s="12">
        <f t="shared" si="7"/>
        <v>1.1207097828624797</v>
      </c>
    </row>
    <row r="151" spans="1:4" x14ac:dyDescent="0.25">
      <c r="A151" s="4">
        <v>43615</v>
      </c>
      <c r="B151">
        <v>48</v>
      </c>
      <c r="C151" s="12">
        <f t="shared" si="7"/>
        <v>1.1207097828624797</v>
      </c>
    </row>
    <row r="152" spans="1:4" x14ac:dyDescent="0.25">
      <c r="A152" s="4">
        <v>43616</v>
      </c>
      <c r="B152">
        <v>78</v>
      </c>
      <c r="C152" s="12">
        <f t="shared" si="7"/>
        <v>1.8211533971515295</v>
      </c>
      <c r="D152">
        <v>2.1968168572069042</v>
      </c>
    </row>
    <row r="153" spans="1:4" x14ac:dyDescent="0.25">
      <c r="A153" s="4">
        <v>43617</v>
      </c>
      <c r="B153">
        <v>70</v>
      </c>
      <c r="C153" s="12">
        <f t="shared" si="7"/>
        <v>1.6343684333411161</v>
      </c>
    </row>
    <row r="154" spans="1:4" x14ac:dyDescent="0.25">
      <c r="A154" s="4">
        <v>43618</v>
      </c>
      <c r="B154">
        <v>66</v>
      </c>
      <c r="C154" s="12">
        <f t="shared" si="7"/>
        <v>1.5409759514359094</v>
      </c>
    </row>
    <row r="155" spans="1:4" x14ac:dyDescent="0.25">
      <c r="A155" s="4">
        <v>43619</v>
      </c>
      <c r="B155">
        <v>70</v>
      </c>
      <c r="C155" s="12">
        <f t="shared" si="7"/>
        <v>1.6343684333411161</v>
      </c>
    </row>
    <row r="156" spans="1:4" x14ac:dyDescent="0.25">
      <c r="A156" s="4">
        <v>43620</v>
      </c>
      <c r="B156">
        <v>70</v>
      </c>
      <c r="C156" s="12">
        <f t="shared" si="7"/>
        <v>1.6343684333411161</v>
      </c>
    </row>
    <row r="157" spans="1:4" x14ac:dyDescent="0.25">
      <c r="A157" s="4">
        <v>43621</v>
      </c>
      <c r="B157">
        <v>73</v>
      </c>
      <c r="C157" s="12">
        <f t="shared" si="7"/>
        <v>1.7044127947700212</v>
      </c>
    </row>
    <row r="158" spans="1:4" x14ac:dyDescent="0.25">
      <c r="A158" s="4">
        <v>43622</v>
      </c>
      <c r="B158">
        <v>69</v>
      </c>
      <c r="C158" s="12">
        <f t="shared" si="7"/>
        <v>1.6110203128648144</v>
      </c>
    </row>
    <row r="159" spans="1:4" x14ac:dyDescent="0.25">
      <c r="A159" s="4">
        <v>43623</v>
      </c>
      <c r="B159">
        <v>73</v>
      </c>
      <c r="C159" s="12">
        <f t="shared" si="7"/>
        <v>1.7044127947700212</v>
      </c>
    </row>
    <row r="160" spans="1:4" x14ac:dyDescent="0.25">
      <c r="A160" s="4">
        <v>43624</v>
      </c>
      <c r="B160">
        <v>70</v>
      </c>
      <c r="C160" s="12">
        <f t="shared" si="7"/>
        <v>1.6343684333411161</v>
      </c>
    </row>
    <row r="161" spans="1:5" x14ac:dyDescent="0.25">
      <c r="A161" s="4">
        <v>43625</v>
      </c>
      <c r="B161">
        <v>73</v>
      </c>
      <c r="C161" s="12">
        <f t="shared" si="7"/>
        <v>1.7044127947700212</v>
      </c>
    </row>
    <row r="162" spans="1:5" x14ac:dyDescent="0.25">
      <c r="A162" s="4">
        <v>43626</v>
      </c>
      <c r="B162">
        <v>73</v>
      </c>
      <c r="C162" s="12">
        <f t="shared" si="7"/>
        <v>1.7044127947700212</v>
      </c>
      <c r="D162">
        <v>2.1968168572069042</v>
      </c>
    </row>
    <row r="163" spans="1:5" x14ac:dyDescent="0.25">
      <c r="A163" s="4">
        <v>43627</v>
      </c>
      <c r="B163">
        <v>77</v>
      </c>
      <c r="C163" s="12">
        <f t="shared" si="7"/>
        <v>1.7978052766752277</v>
      </c>
    </row>
    <row r="164" spans="1:5" x14ac:dyDescent="0.25">
      <c r="A164" s="4">
        <v>43628</v>
      </c>
      <c r="B164">
        <v>73</v>
      </c>
      <c r="C164" s="12">
        <f t="shared" si="7"/>
        <v>1.7044127947700212</v>
      </c>
    </row>
    <row r="165" spans="1:5" x14ac:dyDescent="0.25">
      <c r="A165" s="4">
        <v>43629</v>
      </c>
      <c r="B165">
        <v>76</v>
      </c>
      <c r="C165" s="12">
        <f t="shared" si="7"/>
        <v>1.774457156198926</v>
      </c>
    </row>
    <row r="166" spans="1:5" x14ac:dyDescent="0.25">
      <c r="A166" s="4">
        <v>43630</v>
      </c>
      <c r="B166">
        <v>73</v>
      </c>
      <c r="C166" s="12">
        <f t="shared" si="7"/>
        <v>1.7044127947700212</v>
      </c>
    </row>
    <row r="167" spans="1:5" x14ac:dyDescent="0.25">
      <c r="A167" s="4">
        <v>43631</v>
      </c>
      <c r="B167">
        <v>77</v>
      </c>
      <c r="C167" s="12">
        <f t="shared" si="7"/>
        <v>1.7978052766752277</v>
      </c>
    </row>
    <row r="168" spans="1:5" x14ac:dyDescent="0.25">
      <c r="A168" s="4">
        <v>43632</v>
      </c>
      <c r="B168">
        <v>73</v>
      </c>
      <c r="C168" s="12">
        <f t="shared" si="7"/>
        <v>1.7044127947700212</v>
      </c>
    </row>
    <row r="169" spans="1:5" x14ac:dyDescent="0.25">
      <c r="A169" s="4">
        <v>43633</v>
      </c>
      <c r="B169">
        <v>77</v>
      </c>
      <c r="C169" s="12">
        <f t="shared" si="7"/>
        <v>1.7978052766752277</v>
      </c>
    </row>
    <row r="170" spans="1:5" x14ac:dyDescent="0.25">
      <c r="A170" s="4">
        <v>43634</v>
      </c>
      <c r="B170">
        <v>73</v>
      </c>
      <c r="C170" s="12">
        <f t="shared" si="7"/>
        <v>1.7044127947700212</v>
      </c>
    </row>
    <row r="171" spans="1:5" x14ac:dyDescent="0.25">
      <c r="A171" s="4">
        <v>43635</v>
      </c>
      <c r="B171">
        <v>76</v>
      </c>
      <c r="C171" s="12">
        <f t="shared" si="7"/>
        <v>1.774457156198926</v>
      </c>
    </row>
    <row r="172" spans="1:5" x14ac:dyDescent="0.25">
      <c r="A172" s="4">
        <v>43636</v>
      </c>
      <c r="B172">
        <v>73</v>
      </c>
      <c r="C172" s="12">
        <f t="shared" si="7"/>
        <v>1.7044127947700212</v>
      </c>
    </row>
    <row r="173" spans="1:5" x14ac:dyDescent="0.25">
      <c r="A173" s="4">
        <v>43637</v>
      </c>
      <c r="B173">
        <v>77</v>
      </c>
      <c r="C173" s="12">
        <f t="shared" si="7"/>
        <v>1.7978052766752277</v>
      </c>
      <c r="E173" s="12">
        <f>AVERAGE(C83:C173)</f>
        <v>1.3477501268044472</v>
      </c>
    </row>
    <row r="174" spans="1:5" x14ac:dyDescent="0.25">
      <c r="A174" s="4">
        <v>43638</v>
      </c>
      <c r="B174">
        <v>72</v>
      </c>
      <c r="C174" s="12">
        <f t="shared" si="7"/>
        <v>1.6810646742937194</v>
      </c>
    </row>
    <row r="175" spans="1:5" x14ac:dyDescent="0.25">
      <c r="A175" s="4">
        <v>43639</v>
      </c>
      <c r="B175">
        <v>77</v>
      </c>
      <c r="C175" s="12">
        <f t="shared" si="7"/>
        <v>1.7978052766752277</v>
      </c>
    </row>
    <row r="176" spans="1:5" x14ac:dyDescent="0.25">
      <c r="A176" s="4">
        <v>43640</v>
      </c>
      <c r="B176">
        <v>73</v>
      </c>
      <c r="C176" s="12">
        <f t="shared" si="7"/>
        <v>1.7044127947700212</v>
      </c>
    </row>
    <row r="177" spans="1:3" x14ac:dyDescent="0.25">
      <c r="A177" s="4">
        <v>43641</v>
      </c>
      <c r="B177">
        <v>77</v>
      </c>
      <c r="C177" s="12">
        <f t="shared" si="7"/>
        <v>1.7978052766752277</v>
      </c>
    </row>
    <row r="178" spans="1:3" x14ac:dyDescent="0.25">
      <c r="A178" s="4">
        <v>43642</v>
      </c>
      <c r="B178">
        <v>73</v>
      </c>
      <c r="C178" s="12">
        <f t="shared" si="7"/>
        <v>1.7044127947700212</v>
      </c>
    </row>
    <row r="179" spans="1:3" x14ac:dyDescent="0.25">
      <c r="A179" s="4">
        <v>43643</v>
      </c>
      <c r="B179">
        <v>77</v>
      </c>
      <c r="C179" s="12">
        <f t="shared" si="7"/>
        <v>1.7978052766752277</v>
      </c>
    </row>
    <row r="180" spans="1:3" x14ac:dyDescent="0.25">
      <c r="A180" s="4">
        <v>43644</v>
      </c>
      <c r="B180">
        <v>73</v>
      </c>
      <c r="C180" s="12">
        <f t="shared" si="7"/>
        <v>1.7044127947700212</v>
      </c>
    </row>
    <row r="181" spans="1:3" x14ac:dyDescent="0.25">
      <c r="A181" s="4">
        <v>43645</v>
      </c>
      <c r="B181">
        <v>77</v>
      </c>
      <c r="C181" s="12">
        <f t="shared" si="7"/>
        <v>1.7978052766752277</v>
      </c>
    </row>
    <row r="182" spans="1:3" x14ac:dyDescent="0.25">
      <c r="A182" s="4">
        <v>43646</v>
      </c>
      <c r="B182">
        <v>74</v>
      </c>
      <c r="C182" s="12">
        <f t="shared" si="7"/>
        <v>1.7277609152463227</v>
      </c>
    </row>
    <row r="183" spans="1:3" x14ac:dyDescent="0.25">
      <c r="A183" s="4">
        <v>43647</v>
      </c>
      <c r="B183">
        <v>77</v>
      </c>
      <c r="C183" s="12">
        <f t="shared" si="7"/>
        <v>1.7978052766752277</v>
      </c>
    </row>
    <row r="184" spans="1:3" x14ac:dyDescent="0.25">
      <c r="A184" s="4">
        <v>43648</v>
      </c>
      <c r="B184">
        <v>73</v>
      </c>
      <c r="C184" s="12">
        <f t="shared" si="7"/>
        <v>1.7044127947700212</v>
      </c>
    </row>
    <row r="185" spans="1:3" x14ac:dyDescent="0.25">
      <c r="A185" s="4">
        <v>43649</v>
      </c>
      <c r="B185">
        <v>77</v>
      </c>
      <c r="C185" s="12">
        <f t="shared" si="7"/>
        <v>1.7978052766752277</v>
      </c>
    </row>
    <row r="186" spans="1:3" x14ac:dyDescent="0.25">
      <c r="A186" s="4">
        <v>43650</v>
      </c>
      <c r="B186">
        <v>74</v>
      </c>
      <c r="C186" s="12">
        <f t="shared" si="7"/>
        <v>1.7277609152463227</v>
      </c>
    </row>
    <row r="187" spans="1:3" x14ac:dyDescent="0.25">
      <c r="A187" s="4">
        <v>43651</v>
      </c>
      <c r="B187">
        <v>77</v>
      </c>
      <c r="C187" s="12">
        <f t="shared" si="7"/>
        <v>1.7978052766752277</v>
      </c>
    </row>
    <row r="188" spans="1:3" x14ac:dyDescent="0.25">
      <c r="A188" s="4">
        <v>43652</v>
      </c>
      <c r="B188">
        <v>73</v>
      </c>
      <c r="C188" s="12">
        <f t="shared" si="7"/>
        <v>1.7044127947700212</v>
      </c>
    </row>
    <row r="189" spans="1:3" x14ac:dyDescent="0.25">
      <c r="A189" s="4">
        <v>43653</v>
      </c>
      <c r="B189">
        <v>78</v>
      </c>
      <c r="C189" s="12">
        <f t="shared" si="7"/>
        <v>1.8211533971515295</v>
      </c>
    </row>
    <row r="190" spans="1:3" x14ac:dyDescent="0.25">
      <c r="A190" s="4">
        <v>43654</v>
      </c>
      <c r="B190">
        <v>78</v>
      </c>
      <c r="C190" s="12">
        <f t="shared" si="7"/>
        <v>1.8211533971515295</v>
      </c>
    </row>
    <row r="191" spans="1:3" x14ac:dyDescent="0.25">
      <c r="A191" s="4">
        <v>43655</v>
      </c>
      <c r="B191">
        <v>79</v>
      </c>
      <c r="C191" s="12">
        <f t="shared" si="7"/>
        <v>1.844501517627831</v>
      </c>
    </row>
    <row r="192" spans="1:3" x14ac:dyDescent="0.25">
      <c r="A192" s="4">
        <v>43656</v>
      </c>
      <c r="B192">
        <v>75</v>
      </c>
      <c r="C192" s="12">
        <f t="shared" si="7"/>
        <v>1.7511090357226244</v>
      </c>
    </row>
    <row r="193" spans="1:4" x14ac:dyDescent="0.25">
      <c r="A193" s="4">
        <v>43657</v>
      </c>
      <c r="B193">
        <v>77</v>
      </c>
      <c r="C193" s="12">
        <f t="shared" si="7"/>
        <v>1.7978052766752277</v>
      </c>
    </row>
    <row r="194" spans="1:4" x14ac:dyDescent="0.25">
      <c r="A194" s="4">
        <v>43658</v>
      </c>
      <c r="B194">
        <v>75</v>
      </c>
      <c r="C194" s="12">
        <f t="shared" si="7"/>
        <v>1.7511090357226244</v>
      </c>
    </row>
    <row r="195" spans="1:4" x14ac:dyDescent="0.25">
      <c r="A195" s="4">
        <v>43659</v>
      </c>
      <c r="B195">
        <v>78</v>
      </c>
      <c r="C195" s="12">
        <f t="shared" ref="C195:C258" si="8">B195/42.83</f>
        <v>1.8211533971515295</v>
      </c>
    </row>
    <row r="196" spans="1:4" x14ac:dyDescent="0.25">
      <c r="A196" s="4">
        <v>43660</v>
      </c>
      <c r="B196">
        <v>74</v>
      </c>
      <c r="C196" s="12">
        <f t="shared" si="8"/>
        <v>1.7277609152463227</v>
      </c>
    </row>
    <row r="197" spans="1:4" x14ac:dyDescent="0.25">
      <c r="A197" s="4">
        <v>43661</v>
      </c>
      <c r="B197">
        <v>87</v>
      </c>
      <c r="C197" s="12">
        <f t="shared" si="8"/>
        <v>2.0312864814382441</v>
      </c>
      <c r="D197">
        <v>2.4008069939475454</v>
      </c>
    </row>
    <row r="198" spans="1:4" x14ac:dyDescent="0.25">
      <c r="A198" s="4">
        <v>43662</v>
      </c>
      <c r="B198">
        <v>82</v>
      </c>
      <c r="C198" s="12">
        <f t="shared" si="8"/>
        <v>1.914545879056736</v>
      </c>
    </row>
    <row r="199" spans="1:4" x14ac:dyDescent="0.25">
      <c r="A199" s="4">
        <v>43663</v>
      </c>
      <c r="B199">
        <v>88</v>
      </c>
      <c r="C199" s="12">
        <f t="shared" si="8"/>
        <v>2.0546346019145458</v>
      </c>
    </row>
    <row r="200" spans="1:4" x14ac:dyDescent="0.25">
      <c r="A200" s="4">
        <v>43664</v>
      </c>
      <c r="B200">
        <v>83</v>
      </c>
      <c r="C200" s="12">
        <f t="shared" si="8"/>
        <v>1.9378939995330378</v>
      </c>
    </row>
    <row r="201" spans="1:4" x14ac:dyDescent="0.25">
      <c r="A201" s="4">
        <v>43665</v>
      </c>
      <c r="B201">
        <v>87</v>
      </c>
      <c r="C201" s="12">
        <f t="shared" si="8"/>
        <v>2.0312864814382441</v>
      </c>
    </row>
    <row r="202" spans="1:4" x14ac:dyDescent="0.25">
      <c r="A202" s="4">
        <v>43666</v>
      </c>
      <c r="B202">
        <v>83</v>
      </c>
      <c r="C202" s="12">
        <f t="shared" si="8"/>
        <v>1.9378939995330378</v>
      </c>
    </row>
    <row r="203" spans="1:4" x14ac:dyDescent="0.25">
      <c r="A203" s="4">
        <v>43667</v>
      </c>
      <c r="B203">
        <v>88</v>
      </c>
      <c r="C203" s="12">
        <f t="shared" si="8"/>
        <v>2.0546346019145458</v>
      </c>
    </row>
    <row r="204" spans="1:4" x14ac:dyDescent="0.25">
      <c r="A204" s="4">
        <v>43668</v>
      </c>
      <c r="B204">
        <v>108</v>
      </c>
      <c r="C204" s="12">
        <f t="shared" si="8"/>
        <v>2.521597011440579</v>
      </c>
      <c r="D204">
        <v>3.0284689531495177</v>
      </c>
    </row>
    <row r="205" spans="1:4" x14ac:dyDescent="0.25">
      <c r="A205" s="4">
        <v>43669</v>
      </c>
      <c r="B205">
        <v>120</v>
      </c>
      <c r="C205" s="12">
        <f t="shared" si="8"/>
        <v>2.8017744571561991</v>
      </c>
    </row>
    <row r="206" spans="1:4" x14ac:dyDescent="0.25">
      <c r="A206" s="4">
        <v>43670</v>
      </c>
      <c r="B206">
        <v>111</v>
      </c>
      <c r="C206" s="12">
        <f t="shared" si="8"/>
        <v>2.5916413728694843</v>
      </c>
    </row>
    <row r="207" spans="1:4" x14ac:dyDescent="0.25">
      <c r="A207" s="4">
        <v>43671</v>
      </c>
      <c r="B207">
        <v>116</v>
      </c>
      <c r="C207" s="12">
        <f t="shared" si="8"/>
        <v>2.7083819752509926</v>
      </c>
    </row>
    <row r="208" spans="1:4" x14ac:dyDescent="0.25">
      <c r="A208" s="4">
        <v>43672</v>
      </c>
      <c r="B208">
        <v>110</v>
      </c>
      <c r="C208" s="12">
        <f t="shared" si="8"/>
        <v>2.5682932523931825</v>
      </c>
    </row>
    <row r="209" spans="1:4" x14ac:dyDescent="0.25">
      <c r="A209" s="4">
        <v>43673</v>
      </c>
      <c r="B209">
        <v>116</v>
      </c>
      <c r="C209" s="12">
        <f t="shared" si="8"/>
        <v>2.7083819752509926</v>
      </c>
    </row>
    <row r="210" spans="1:4" x14ac:dyDescent="0.25">
      <c r="A210" s="4">
        <v>43674</v>
      </c>
      <c r="B210">
        <v>111</v>
      </c>
      <c r="C210" s="12">
        <f t="shared" si="8"/>
        <v>2.5916413728694843</v>
      </c>
    </row>
    <row r="211" spans="1:4" x14ac:dyDescent="0.25">
      <c r="A211" s="4">
        <v>43675</v>
      </c>
      <c r="B211">
        <v>116</v>
      </c>
      <c r="C211" s="12">
        <f t="shared" si="8"/>
        <v>2.7083819752509926</v>
      </c>
    </row>
    <row r="212" spans="1:4" x14ac:dyDescent="0.25">
      <c r="A212" s="4">
        <v>43676</v>
      </c>
      <c r="B212">
        <v>111</v>
      </c>
      <c r="C212" s="12">
        <f t="shared" si="8"/>
        <v>2.5916413728694843</v>
      </c>
    </row>
    <row r="213" spans="1:4" x14ac:dyDescent="0.25">
      <c r="A213" s="4">
        <v>43677</v>
      </c>
      <c r="B213">
        <v>115</v>
      </c>
      <c r="C213" s="12">
        <f t="shared" si="8"/>
        <v>2.6850338547746908</v>
      </c>
    </row>
    <row r="214" spans="1:4" x14ac:dyDescent="0.25">
      <c r="A214" s="4">
        <v>43678</v>
      </c>
      <c r="B214">
        <v>111</v>
      </c>
      <c r="C214" s="12">
        <f t="shared" si="8"/>
        <v>2.5916413728694843</v>
      </c>
    </row>
    <row r="215" spans="1:4" x14ac:dyDescent="0.25">
      <c r="A215" s="4">
        <v>43679</v>
      </c>
      <c r="B215">
        <v>116</v>
      </c>
      <c r="C215" s="12">
        <f t="shared" si="8"/>
        <v>2.7083819752509926</v>
      </c>
    </row>
    <row r="216" spans="1:4" x14ac:dyDescent="0.25">
      <c r="A216" s="4">
        <v>43680</v>
      </c>
      <c r="B216">
        <v>112</v>
      </c>
      <c r="C216" s="12">
        <f t="shared" si="8"/>
        <v>2.6149894933457856</v>
      </c>
    </row>
    <row r="217" spans="1:4" x14ac:dyDescent="0.25">
      <c r="A217" s="4">
        <v>43681</v>
      </c>
      <c r="B217">
        <v>116</v>
      </c>
      <c r="C217" s="12">
        <f t="shared" si="8"/>
        <v>2.7083819752509926</v>
      </c>
    </row>
    <row r="218" spans="1:4" x14ac:dyDescent="0.25">
      <c r="A218" s="4">
        <v>43682</v>
      </c>
      <c r="B218">
        <v>111</v>
      </c>
      <c r="C218" s="12">
        <f t="shared" si="8"/>
        <v>2.5916413728694843</v>
      </c>
    </row>
    <row r="219" spans="1:4" x14ac:dyDescent="0.25">
      <c r="A219" s="4">
        <v>43683</v>
      </c>
      <c r="B219">
        <v>131</v>
      </c>
      <c r="C219" s="12">
        <f t="shared" si="8"/>
        <v>3.0586037823955174</v>
      </c>
      <c r="D219">
        <v>3.3422999327505041</v>
      </c>
    </row>
    <row r="220" spans="1:4" x14ac:dyDescent="0.25">
      <c r="A220" s="4">
        <v>43684</v>
      </c>
      <c r="B220">
        <v>121</v>
      </c>
      <c r="C220" s="12">
        <f t="shared" si="8"/>
        <v>2.8251225776325009</v>
      </c>
    </row>
    <row r="221" spans="1:4" x14ac:dyDescent="0.25">
      <c r="A221" s="4">
        <v>43685</v>
      </c>
      <c r="B221">
        <v>124</v>
      </c>
      <c r="C221" s="12">
        <f t="shared" si="8"/>
        <v>2.8951669390614057</v>
      </c>
    </row>
    <row r="222" spans="1:4" x14ac:dyDescent="0.25">
      <c r="A222" s="4">
        <v>43686</v>
      </c>
      <c r="B222">
        <v>120</v>
      </c>
      <c r="C222" s="12">
        <f t="shared" si="8"/>
        <v>2.8017744571561991</v>
      </c>
    </row>
    <row r="223" spans="1:4" x14ac:dyDescent="0.25">
      <c r="A223" s="4">
        <v>43687</v>
      </c>
      <c r="B223">
        <v>126</v>
      </c>
      <c r="C223" s="12">
        <f t="shared" si="8"/>
        <v>2.9418631800140091</v>
      </c>
    </row>
    <row r="224" spans="1:4" x14ac:dyDescent="0.25">
      <c r="A224" s="4">
        <v>43688</v>
      </c>
      <c r="B224">
        <v>121</v>
      </c>
      <c r="C224" s="12">
        <f t="shared" si="8"/>
        <v>2.8251225776325009</v>
      </c>
    </row>
    <row r="225" spans="1:4" x14ac:dyDescent="0.25">
      <c r="A225" s="4">
        <v>43689</v>
      </c>
      <c r="B225">
        <v>125</v>
      </c>
      <c r="C225" s="12">
        <f t="shared" si="8"/>
        <v>2.9185150595377074</v>
      </c>
    </row>
    <row r="226" spans="1:4" x14ac:dyDescent="0.25">
      <c r="A226" s="4">
        <v>43690</v>
      </c>
      <c r="B226">
        <v>121</v>
      </c>
      <c r="C226" s="12">
        <f t="shared" si="8"/>
        <v>2.8251225776325009</v>
      </c>
    </row>
    <row r="227" spans="1:4" x14ac:dyDescent="0.25">
      <c r="A227" s="4">
        <v>43691</v>
      </c>
      <c r="B227">
        <v>125</v>
      </c>
      <c r="C227" s="12">
        <f t="shared" si="8"/>
        <v>2.9185150595377074</v>
      </c>
    </row>
    <row r="228" spans="1:4" x14ac:dyDescent="0.25">
      <c r="A228" s="4">
        <v>43692</v>
      </c>
      <c r="B228">
        <v>121</v>
      </c>
      <c r="C228" s="12">
        <f t="shared" si="8"/>
        <v>2.8251225776325009</v>
      </c>
    </row>
    <row r="229" spans="1:4" x14ac:dyDescent="0.25">
      <c r="A229" s="4">
        <v>43693</v>
      </c>
      <c r="B229">
        <v>125</v>
      </c>
      <c r="C229" s="12">
        <f t="shared" si="8"/>
        <v>2.9185150595377074</v>
      </c>
    </row>
    <row r="230" spans="1:4" x14ac:dyDescent="0.25">
      <c r="A230" s="4">
        <v>43694</v>
      </c>
      <c r="B230">
        <v>121</v>
      </c>
      <c r="C230" s="12">
        <f t="shared" si="8"/>
        <v>2.8251225776325009</v>
      </c>
      <c r="D230">
        <v>2.6361802286482856</v>
      </c>
    </row>
    <row r="231" spans="1:4" x14ac:dyDescent="0.25">
      <c r="A231" s="4">
        <v>43695</v>
      </c>
      <c r="B231">
        <v>126</v>
      </c>
      <c r="C231" s="12">
        <f t="shared" si="8"/>
        <v>2.9418631800140091</v>
      </c>
    </row>
    <row r="232" spans="1:4" x14ac:dyDescent="0.25">
      <c r="A232" s="4">
        <v>43696</v>
      </c>
      <c r="B232">
        <v>121</v>
      </c>
      <c r="C232" s="12">
        <f t="shared" si="8"/>
        <v>2.8251225776325009</v>
      </c>
    </row>
    <row r="233" spans="1:4" x14ac:dyDescent="0.25">
      <c r="A233" s="4">
        <v>43697</v>
      </c>
      <c r="B233">
        <v>125</v>
      </c>
      <c r="C233" s="12">
        <f t="shared" si="8"/>
        <v>2.9185150595377074</v>
      </c>
    </row>
    <row r="234" spans="1:4" x14ac:dyDescent="0.25">
      <c r="A234" s="4">
        <v>43698</v>
      </c>
      <c r="B234">
        <v>121</v>
      </c>
      <c r="C234" s="12">
        <f t="shared" si="8"/>
        <v>2.8251225776325009</v>
      </c>
    </row>
    <row r="235" spans="1:4" x14ac:dyDescent="0.25">
      <c r="A235" s="4">
        <v>43699</v>
      </c>
      <c r="B235">
        <v>125</v>
      </c>
      <c r="C235" s="12">
        <f t="shared" si="8"/>
        <v>2.9185150595377074</v>
      </c>
    </row>
    <row r="236" spans="1:4" x14ac:dyDescent="0.25">
      <c r="A236" s="4">
        <v>43700</v>
      </c>
      <c r="B236">
        <v>121</v>
      </c>
      <c r="C236" s="12">
        <f t="shared" si="8"/>
        <v>2.8251225776325009</v>
      </c>
    </row>
    <row r="237" spans="1:4" x14ac:dyDescent="0.25">
      <c r="A237" s="4">
        <v>43701</v>
      </c>
      <c r="B237">
        <v>125</v>
      </c>
      <c r="C237" s="12">
        <f t="shared" si="8"/>
        <v>2.9185150595377074</v>
      </c>
    </row>
    <row r="238" spans="1:4" x14ac:dyDescent="0.25">
      <c r="A238" s="4">
        <v>43702</v>
      </c>
      <c r="B238">
        <v>120</v>
      </c>
      <c r="C238" s="12">
        <f t="shared" si="8"/>
        <v>2.8017744571561991</v>
      </c>
    </row>
    <row r="239" spans="1:4" x14ac:dyDescent="0.25">
      <c r="A239" s="4">
        <v>43703</v>
      </c>
      <c r="B239">
        <v>126</v>
      </c>
      <c r="C239" s="12">
        <f t="shared" si="8"/>
        <v>2.9418631800140091</v>
      </c>
    </row>
    <row r="240" spans="1:4" x14ac:dyDescent="0.25">
      <c r="A240" s="4">
        <v>43704</v>
      </c>
      <c r="B240">
        <v>120</v>
      </c>
      <c r="C240" s="12">
        <f t="shared" si="8"/>
        <v>2.8017744571561991</v>
      </c>
    </row>
    <row r="241" spans="1:3" x14ac:dyDescent="0.25">
      <c r="A241" s="4">
        <v>43705</v>
      </c>
      <c r="B241">
        <v>125</v>
      </c>
      <c r="C241" s="12">
        <f t="shared" si="8"/>
        <v>2.9185150595377074</v>
      </c>
    </row>
    <row r="242" spans="1:3" x14ac:dyDescent="0.25">
      <c r="A242" s="4">
        <v>43706</v>
      </c>
      <c r="B242">
        <v>120</v>
      </c>
      <c r="C242" s="12">
        <f t="shared" si="8"/>
        <v>2.8017744571561991</v>
      </c>
    </row>
    <row r="243" spans="1:3" x14ac:dyDescent="0.25">
      <c r="A243" s="4">
        <v>43707</v>
      </c>
      <c r="B243">
        <v>126</v>
      </c>
      <c r="C243" s="12">
        <f t="shared" si="8"/>
        <v>2.9418631800140091</v>
      </c>
    </row>
    <row r="244" spans="1:3" x14ac:dyDescent="0.25">
      <c r="A244" s="4">
        <v>43708</v>
      </c>
      <c r="B244">
        <v>121</v>
      </c>
      <c r="C244" s="12">
        <f t="shared" si="8"/>
        <v>2.8251225776325009</v>
      </c>
    </row>
    <row r="245" spans="1:3" x14ac:dyDescent="0.25">
      <c r="A245" s="4">
        <v>43709</v>
      </c>
      <c r="B245">
        <v>126</v>
      </c>
      <c r="C245" s="12">
        <f t="shared" si="8"/>
        <v>2.9418631800140091</v>
      </c>
    </row>
    <row r="246" spans="1:3" x14ac:dyDescent="0.25">
      <c r="A246" s="4">
        <v>43710</v>
      </c>
      <c r="B246">
        <v>120</v>
      </c>
      <c r="C246" s="12">
        <f t="shared" si="8"/>
        <v>2.8017744571561991</v>
      </c>
    </row>
    <row r="247" spans="1:3" x14ac:dyDescent="0.25">
      <c r="A247" s="4">
        <v>43711</v>
      </c>
      <c r="B247">
        <v>126</v>
      </c>
      <c r="C247" s="12">
        <f t="shared" si="8"/>
        <v>2.9418631800140091</v>
      </c>
    </row>
    <row r="248" spans="1:3" x14ac:dyDescent="0.25">
      <c r="A248" s="4">
        <v>43712</v>
      </c>
      <c r="B248">
        <v>120</v>
      </c>
      <c r="C248" s="12">
        <f t="shared" si="8"/>
        <v>2.8017744571561991</v>
      </c>
    </row>
    <row r="249" spans="1:3" x14ac:dyDescent="0.25">
      <c r="A249" s="4">
        <v>43713</v>
      </c>
      <c r="B249">
        <v>125</v>
      </c>
      <c r="C249" s="12">
        <f t="shared" si="8"/>
        <v>2.9185150595377074</v>
      </c>
    </row>
    <row r="250" spans="1:3" x14ac:dyDescent="0.25">
      <c r="A250" s="4">
        <v>43714</v>
      </c>
      <c r="B250">
        <v>120</v>
      </c>
      <c r="C250" s="12">
        <f t="shared" si="8"/>
        <v>2.8017744571561991</v>
      </c>
    </row>
    <row r="251" spans="1:3" x14ac:dyDescent="0.25">
      <c r="A251" s="4">
        <v>43715</v>
      </c>
      <c r="B251">
        <v>125</v>
      </c>
      <c r="C251" s="12">
        <f t="shared" si="8"/>
        <v>2.9185150595377074</v>
      </c>
    </row>
    <row r="252" spans="1:3" x14ac:dyDescent="0.25">
      <c r="A252" s="4">
        <v>43716</v>
      </c>
      <c r="B252">
        <v>120</v>
      </c>
      <c r="C252" s="12">
        <f t="shared" si="8"/>
        <v>2.8017744571561991</v>
      </c>
    </row>
    <row r="253" spans="1:3" x14ac:dyDescent="0.25">
      <c r="A253" s="4">
        <v>43717</v>
      </c>
      <c r="B253">
        <v>125</v>
      </c>
      <c r="C253" s="12">
        <f t="shared" si="8"/>
        <v>2.9185150595377074</v>
      </c>
    </row>
    <row r="254" spans="1:3" x14ac:dyDescent="0.25">
      <c r="A254" s="4">
        <v>43718</v>
      </c>
      <c r="B254">
        <v>119</v>
      </c>
      <c r="C254" s="12">
        <f t="shared" si="8"/>
        <v>2.7784263366798974</v>
      </c>
    </row>
    <row r="255" spans="1:3" x14ac:dyDescent="0.25">
      <c r="A255" s="4">
        <v>43719</v>
      </c>
      <c r="B255">
        <v>126</v>
      </c>
      <c r="C255" s="12">
        <f t="shared" si="8"/>
        <v>2.9418631800140091</v>
      </c>
    </row>
    <row r="256" spans="1:3" x14ac:dyDescent="0.25">
      <c r="A256" s="4">
        <v>43720</v>
      </c>
      <c r="B256">
        <v>119</v>
      </c>
      <c r="C256" s="12">
        <f t="shared" si="8"/>
        <v>2.7784263366798974</v>
      </c>
    </row>
    <row r="257" spans="1:5" x14ac:dyDescent="0.25">
      <c r="A257" s="4">
        <v>43721</v>
      </c>
      <c r="B257">
        <v>125</v>
      </c>
      <c r="C257" s="12">
        <f t="shared" si="8"/>
        <v>2.9185150595377074</v>
      </c>
    </row>
    <row r="258" spans="1:5" x14ac:dyDescent="0.25">
      <c r="A258" s="4">
        <v>43722</v>
      </c>
      <c r="B258">
        <v>118</v>
      </c>
      <c r="C258" s="12">
        <f t="shared" si="8"/>
        <v>2.7550782162035956</v>
      </c>
    </row>
    <row r="259" spans="1:5" x14ac:dyDescent="0.25">
      <c r="A259" s="4">
        <v>43723</v>
      </c>
      <c r="B259">
        <v>126</v>
      </c>
      <c r="C259" s="12">
        <f t="shared" ref="C259:C322" si="9">B259/42.83</f>
        <v>2.9418631800140091</v>
      </c>
    </row>
    <row r="260" spans="1:5" x14ac:dyDescent="0.25">
      <c r="A260" s="4">
        <v>43724</v>
      </c>
      <c r="B260">
        <v>119</v>
      </c>
      <c r="C260" s="12">
        <f t="shared" si="9"/>
        <v>2.7784263366798974</v>
      </c>
    </row>
    <row r="261" spans="1:5" x14ac:dyDescent="0.25">
      <c r="A261" s="4">
        <v>43725</v>
      </c>
      <c r="B261">
        <v>125</v>
      </c>
      <c r="C261" s="12">
        <f t="shared" si="9"/>
        <v>2.9185150595377074</v>
      </c>
    </row>
    <row r="262" spans="1:5" x14ac:dyDescent="0.25">
      <c r="A262" s="4">
        <v>43726</v>
      </c>
      <c r="B262">
        <v>118</v>
      </c>
      <c r="C262" s="12">
        <f t="shared" si="9"/>
        <v>2.7550782162035956</v>
      </c>
    </row>
    <row r="263" spans="1:5" x14ac:dyDescent="0.25">
      <c r="A263" s="4">
        <v>43727</v>
      </c>
      <c r="B263">
        <v>126</v>
      </c>
      <c r="C263" s="12">
        <f t="shared" si="9"/>
        <v>2.9418631800140091</v>
      </c>
    </row>
    <row r="264" spans="1:5" x14ac:dyDescent="0.25">
      <c r="A264" s="4">
        <v>43728</v>
      </c>
      <c r="B264">
        <v>118</v>
      </c>
      <c r="C264" s="12">
        <f t="shared" si="9"/>
        <v>2.7550782162035956</v>
      </c>
    </row>
    <row r="265" spans="1:5" x14ac:dyDescent="0.25">
      <c r="A265" s="4">
        <v>43729</v>
      </c>
      <c r="B265">
        <v>125</v>
      </c>
      <c r="C265" s="12">
        <f t="shared" si="9"/>
        <v>2.9185150595377074</v>
      </c>
    </row>
    <row r="266" spans="1:5" x14ac:dyDescent="0.25">
      <c r="A266" s="4">
        <v>43730</v>
      </c>
      <c r="B266">
        <v>119</v>
      </c>
      <c r="C266" s="12">
        <f t="shared" si="9"/>
        <v>2.7784263366798974</v>
      </c>
      <c r="E266" s="12">
        <f>AVERAGE(C174:C266)</f>
        <v>2.4927256796688062</v>
      </c>
    </row>
    <row r="267" spans="1:5" x14ac:dyDescent="0.25">
      <c r="A267" s="4">
        <v>43731</v>
      </c>
      <c r="B267">
        <v>124</v>
      </c>
      <c r="C267" s="12">
        <f t="shared" si="9"/>
        <v>2.8951669390614057</v>
      </c>
    </row>
    <row r="268" spans="1:5" x14ac:dyDescent="0.25">
      <c r="A268" s="4">
        <v>43732</v>
      </c>
      <c r="B268">
        <v>118</v>
      </c>
      <c r="C268" s="12">
        <f t="shared" si="9"/>
        <v>2.7550782162035956</v>
      </c>
    </row>
    <row r="269" spans="1:5" x14ac:dyDescent="0.25">
      <c r="A269" s="4">
        <v>43733</v>
      </c>
      <c r="B269">
        <v>125</v>
      </c>
      <c r="C269" s="12">
        <f t="shared" si="9"/>
        <v>2.9185150595377074</v>
      </c>
    </row>
    <row r="270" spans="1:5" x14ac:dyDescent="0.25">
      <c r="A270" s="4">
        <v>43734</v>
      </c>
      <c r="B270">
        <v>119</v>
      </c>
      <c r="C270" s="12">
        <f t="shared" si="9"/>
        <v>2.7784263366798974</v>
      </c>
    </row>
    <row r="271" spans="1:5" x14ac:dyDescent="0.25">
      <c r="A271" s="4">
        <v>43735</v>
      </c>
      <c r="B271">
        <v>125</v>
      </c>
      <c r="C271" s="12">
        <f t="shared" si="9"/>
        <v>2.9185150595377074</v>
      </c>
    </row>
    <row r="272" spans="1:5" x14ac:dyDescent="0.25">
      <c r="A272" s="4">
        <v>43736</v>
      </c>
      <c r="B272">
        <v>119</v>
      </c>
      <c r="C272" s="12">
        <f t="shared" si="9"/>
        <v>2.7784263366798974</v>
      </c>
    </row>
    <row r="273" spans="1:3" x14ac:dyDescent="0.25">
      <c r="A273" s="4">
        <v>43737</v>
      </c>
      <c r="B273">
        <v>125</v>
      </c>
      <c r="C273" s="12">
        <f t="shared" si="9"/>
        <v>2.9185150595377074</v>
      </c>
    </row>
    <row r="274" spans="1:3" x14ac:dyDescent="0.25">
      <c r="A274" s="4">
        <v>43738</v>
      </c>
      <c r="B274">
        <v>119</v>
      </c>
      <c r="C274" s="12">
        <f t="shared" si="9"/>
        <v>2.7784263366798974</v>
      </c>
    </row>
    <row r="275" spans="1:3" x14ac:dyDescent="0.25">
      <c r="A275" s="4">
        <v>43739</v>
      </c>
      <c r="B275">
        <v>125</v>
      </c>
      <c r="C275" s="12">
        <f t="shared" si="9"/>
        <v>2.9185150595377074</v>
      </c>
    </row>
    <row r="276" spans="1:3" x14ac:dyDescent="0.25">
      <c r="A276" s="4">
        <v>43740</v>
      </c>
      <c r="B276">
        <v>119</v>
      </c>
      <c r="C276" s="12">
        <f t="shared" si="9"/>
        <v>2.7784263366798974</v>
      </c>
    </row>
    <row r="277" spans="1:3" x14ac:dyDescent="0.25">
      <c r="A277" s="4">
        <v>43741</v>
      </c>
      <c r="B277">
        <v>125</v>
      </c>
      <c r="C277" s="12">
        <f t="shared" si="9"/>
        <v>2.9185150595377074</v>
      </c>
    </row>
    <row r="278" spans="1:3" x14ac:dyDescent="0.25">
      <c r="A278" s="4">
        <v>43742</v>
      </c>
      <c r="B278">
        <v>118</v>
      </c>
      <c r="C278" s="12">
        <f t="shared" si="9"/>
        <v>2.7550782162035956</v>
      </c>
    </row>
    <row r="279" spans="1:3" x14ac:dyDescent="0.25">
      <c r="A279" s="4">
        <v>43743</v>
      </c>
      <c r="B279">
        <v>124</v>
      </c>
      <c r="C279" s="12">
        <f t="shared" si="9"/>
        <v>2.8951669390614057</v>
      </c>
    </row>
    <row r="280" spans="1:3" x14ac:dyDescent="0.25">
      <c r="A280" s="4">
        <v>43744</v>
      </c>
      <c r="B280">
        <v>119</v>
      </c>
      <c r="C280" s="12">
        <f t="shared" si="9"/>
        <v>2.7784263366798974</v>
      </c>
    </row>
    <row r="281" spans="1:3" x14ac:dyDescent="0.25">
      <c r="A281" s="4">
        <v>43745</v>
      </c>
      <c r="B281">
        <v>124</v>
      </c>
      <c r="C281" s="12">
        <f t="shared" si="9"/>
        <v>2.8951669390614057</v>
      </c>
    </row>
    <row r="282" spans="1:3" x14ac:dyDescent="0.25">
      <c r="A282" s="4">
        <v>43746</v>
      </c>
      <c r="B282">
        <v>118</v>
      </c>
      <c r="C282" s="12">
        <f t="shared" si="9"/>
        <v>2.7550782162035956</v>
      </c>
    </row>
    <row r="283" spans="1:3" x14ac:dyDescent="0.25">
      <c r="A283" s="4">
        <v>43747</v>
      </c>
      <c r="B283">
        <v>124</v>
      </c>
      <c r="C283" s="12">
        <f t="shared" si="9"/>
        <v>2.8951669390614057</v>
      </c>
    </row>
    <row r="284" spans="1:3" x14ac:dyDescent="0.25">
      <c r="A284" s="4">
        <v>43748</v>
      </c>
      <c r="B284">
        <v>118</v>
      </c>
      <c r="C284" s="12">
        <f t="shared" si="9"/>
        <v>2.7550782162035956</v>
      </c>
    </row>
    <row r="285" spans="1:3" x14ac:dyDescent="0.25">
      <c r="A285" s="4">
        <v>43749</v>
      </c>
      <c r="B285">
        <v>124</v>
      </c>
      <c r="C285" s="12">
        <f t="shared" si="9"/>
        <v>2.8951669390614057</v>
      </c>
    </row>
    <row r="286" spans="1:3" x14ac:dyDescent="0.25">
      <c r="A286" s="4">
        <v>43750</v>
      </c>
      <c r="B286">
        <v>117</v>
      </c>
      <c r="C286" s="12">
        <f t="shared" si="9"/>
        <v>2.7317300957272939</v>
      </c>
    </row>
    <row r="287" spans="1:3" x14ac:dyDescent="0.25">
      <c r="A287" s="4">
        <v>43751</v>
      </c>
      <c r="B287">
        <v>125</v>
      </c>
      <c r="C287" s="12">
        <f t="shared" si="9"/>
        <v>2.9185150595377074</v>
      </c>
    </row>
    <row r="288" spans="1:3" x14ac:dyDescent="0.25">
      <c r="A288" s="4">
        <v>43752</v>
      </c>
      <c r="B288">
        <v>117</v>
      </c>
      <c r="C288" s="12">
        <f t="shared" si="9"/>
        <v>2.7317300957272939</v>
      </c>
    </row>
    <row r="289" spans="1:3" x14ac:dyDescent="0.25">
      <c r="A289" s="4">
        <v>43753</v>
      </c>
      <c r="B289">
        <v>124</v>
      </c>
      <c r="C289" s="12">
        <f t="shared" si="9"/>
        <v>2.8951669390614057</v>
      </c>
    </row>
    <row r="290" spans="1:3" x14ac:dyDescent="0.25">
      <c r="A290" s="4">
        <v>43754</v>
      </c>
      <c r="B290">
        <v>118</v>
      </c>
      <c r="C290" s="12">
        <f t="shared" si="9"/>
        <v>2.7550782162035956</v>
      </c>
    </row>
    <row r="291" spans="1:3" x14ac:dyDescent="0.25">
      <c r="A291" s="4">
        <v>43755</v>
      </c>
      <c r="B291">
        <v>118</v>
      </c>
      <c r="C291" s="12">
        <f t="shared" si="9"/>
        <v>2.7550782162035956</v>
      </c>
    </row>
    <row r="292" spans="1:3" x14ac:dyDescent="0.25">
      <c r="A292" s="4">
        <v>43756</v>
      </c>
      <c r="B292">
        <v>111</v>
      </c>
      <c r="C292" s="12">
        <f t="shared" si="9"/>
        <v>2.5916413728694843</v>
      </c>
    </row>
    <row r="293" spans="1:3" x14ac:dyDescent="0.25">
      <c r="A293" s="4">
        <v>43757</v>
      </c>
      <c r="B293">
        <v>118</v>
      </c>
      <c r="C293" s="12">
        <f t="shared" si="9"/>
        <v>2.7550782162035956</v>
      </c>
    </row>
    <row r="294" spans="1:3" x14ac:dyDescent="0.25">
      <c r="A294" s="4">
        <v>43758</v>
      </c>
      <c r="B294">
        <v>111</v>
      </c>
      <c r="C294" s="12">
        <f t="shared" si="9"/>
        <v>2.5916413728694843</v>
      </c>
    </row>
    <row r="295" spans="1:3" x14ac:dyDescent="0.25">
      <c r="A295" s="4">
        <v>43759</v>
      </c>
      <c r="B295">
        <v>117</v>
      </c>
      <c r="C295" s="12">
        <f t="shared" si="9"/>
        <v>2.7317300957272939</v>
      </c>
    </row>
    <row r="296" spans="1:3" x14ac:dyDescent="0.25">
      <c r="A296" s="4">
        <v>43760</v>
      </c>
      <c r="B296">
        <v>110</v>
      </c>
      <c r="C296" s="12">
        <f t="shared" si="9"/>
        <v>2.5682932523931825</v>
      </c>
    </row>
    <row r="297" spans="1:3" x14ac:dyDescent="0.25">
      <c r="A297" s="4">
        <v>43761</v>
      </c>
      <c r="B297">
        <v>117</v>
      </c>
      <c r="C297" s="12">
        <f t="shared" si="9"/>
        <v>2.7317300957272939</v>
      </c>
    </row>
    <row r="298" spans="1:3" x14ac:dyDescent="0.25">
      <c r="A298" s="4">
        <v>43762</v>
      </c>
      <c r="B298">
        <v>112</v>
      </c>
      <c r="C298" s="12">
        <f t="shared" si="9"/>
        <v>2.6149894933457856</v>
      </c>
    </row>
    <row r="299" spans="1:3" x14ac:dyDescent="0.25">
      <c r="A299" s="4">
        <v>43763</v>
      </c>
      <c r="B299">
        <v>116</v>
      </c>
      <c r="C299" s="12">
        <f t="shared" si="9"/>
        <v>2.7083819752509926</v>
      </c>
    </row>
    <row r="300" spans="1:3" x14ac:dyDescent="0.25">
      <c r="A300" s="4">
        <v>43764</v>
      </c>
      <c r="B300">
        <v>111</v>
      </c>
      <c r="C300" s="12">
        <f t="shared" si="9"/>
        <v>2.5916413728694843</v>
      </c>
    </row>
    <row r="301" spans="1:3" x14ac:dyDescent="0.25">
      <c r="A301" s="4">
        <v>43765</v>
      </c>
      <c r="B301">
        <v>117</v>
      </c>
      <c r="C301" s="12">
        <f t="shared" si="9"/>
        <v>2.7317300957272939</v>
      </c>
    </row>
    <row r="302" spans="1:3" x14ac:dyDescent="0.25">
      <c r="A302" s="4">
        <v>43766</v>
      </c>
      <c r="B302">
        <v>111</v>
      </c>
      <c r="C302" s="12">
        <f t="shared" si="9"/>
        <v>2.5916413728694843</v>
      </c>
    </row>
    <row r="303" spans="1:3" x14ac:dyDescent="0.25">
      <c r="A303" s="4">
        <v>43767</v>
      </c>
      <c r="B303">
        <v>116</v>
      </c>
      <c r="C303" s="12">
        <f t="shared" si="9"/>
        <v>2.7083819752509926</v>
      </c>
    </row>
    <row r="304" spans="1:3" x14ac:dyDescent="0.25">
      <c r="A304" s="4">
        <v>43768</v>
      </c>
      <c r="B304">
        <v>112</v>
      </c>
      <c r="C304" s="12">
        <f t="shared" si="9"/>
        <v>2.6149894933457856</v>
      </c>
    </row>
    <row r="305" spans="1:3" x14ac:dyDescent="0.25">
      <c r="A305" s="4">
        <v>43769</v>
      </c>
      <c r="B305">
        <v>116</v>
      </c>
      <c r="C305" s="12">
        <f t="shared" si="9"/>
        <v>2.7083819752509926</v>
      </c>
    </row>
    <row r="306" spans="1:3" x14ac:dyDescent="0.25">
      <c r="A306" s="4">
        <v>43770</v>
      </c>
      <c r="B306">
        <v>112</v>
      </c>
      <c r="C306" s="12">
        <f t="shared" si="9"/>
        <v>2.6149894933457856</v>
      </c>
    </row>
    <row r="307" spans="1:3" x14ac:dyDescent="0.25">
      <c r="A307" s="4">
        <v>43771</v>
      </c>
      <c r="B307">
        <v>116</v>
      </c>
      <c r="C307" s="12">
        <f t="shared" si="9"/>
        <v>2.7083819752509926</v>
      </c>
    </row>
    <row r="308" spans="1:3" x14ac:dyDescent="0.25">
      <c r="A308" s="4">
        <v>43772</v>
      </c>
      <c r="B308">
        <v>112</v>
      </c>
      <c r="C308" s="12">
        <f t="shared" si="9"/>
        <v>2.6149894933457856</v>
      </c>
    </row>
    <row r="309" spans="1:3" x14ac:dyDescent="0.25">
      <c r="A309" s="4">
        <v>43773</v>
      </c>
      <c r="B309">
        <v>116</v>
      </c>
      <c r="C309" s="12">
        <f t="shared" si="9"/>
        <v>2.7083819752509926</v>
      </c>
    </row>
    <row r="310" spans="1:3" x14ac:dyDescent="0.25">
      <c r="A310" s="4">
        <v>43774</v>
      </c>
      <c r="B310">
        <v>111</v>
      </c>
      <c r="C310" s="12">
        <f t="shared" si="9"/>
        <v>2.5916413728694843</v>
      </c>
    </row>
    <row r="311" spans="1:3" x14ac:dyDescent="0.25">
      <c r="A311" s="4">
        <v>43775</v>
      </c>
      <c r="B311">
        <v>116</v>
      </c>
      <c r="C311" s="12">
        <f t="shared" si="9"/>
        <v>2.7083819752509926</v>
      </c>
    </row>
    <row r="312" spans="1:3" x14ac:dyDescent="0.25">
      <c r="A312" s="4">
        <v>43776</v>
      </c>
      <c r="B312">
        <v>111</v>
      </c>
      <c r="C312" s="12">
        <f t="shared" si="9"/>
        <v>2.5916413728694843</v>
      </c>
    </row>
    <row r="313" spans="1:3" x14ac:dyDescent="0.25">
      <c r="A313" s="4">
        <v>43777</v>
      </c>
      <c r="B313">
        <v>117</v>
      </c>
      <c r="C313" s="12">
        <f t="shared" si="9"/>
        <v>2.7317300957272939</v>
      </c>
    </row>
    <row r="314" spans="1:3" x14ac:dyDescent="0.25">
      <c r="A314" s="4">
        <v>43778</v>
      </c>
      <c r="B314">
        <v>110</v>
      </c>
      <c r="C314" s="12">
        <f t="shared" si="9"/>
        <v>2.5682932523931825</v>
      </c>
    </row>
    <row r="315" spans="1:3" x14ac:dyDescent="0.25">
      <c r="A315" s="4">
        <v>43779</v>
      </c>
      <c r="B315">
        <v>116</v>
      </c>
      <c r="C315" s="12">
        <f t="shared" si="9"/>
        <v>2.7083819752509926</v>
      </c>
    </row>
    <row r="316" spans="1:3" x14ac:dyDescent="0.25">
      <c r="A316" s="4">
        <v>43780</v>
      </c>
      <c r="B316">
        <v>112</v>
      </c>
      <c r="C316" s="12">
        <f t="shared" si="9"/>
        <v>2.6149894933457856</v>
      </c>
    </row>
    <row r="317" spans="1:3" x14ac:dyDescent="0.25">
      <c r="A317" s="4">
        <v>43781</v>
      </c>
      <c r="B317">
        <v>116</v>
      </c>
      <c r="C317" s="12">
        <f t="shared" si="9"/>
        <v>2.7083819752509926</v>
      </c>
    </row>
    <row r="318" spans="1:3" x14ac:dyDescent="0.25">
      <c r="A318" s="4">
        <v>43782</v>
      </c>
      <c r="B318">
        <v>111</v>
      </c>
      <c r="C318" s="12">
        <f t="shared" si="9"/>
        <v>2.5916413728694843</v>
      </c>
    </row>
    <row r="319" spans="1:3" x14ac:dyDescent="0.25">
      <c r="A319" s="4">
        <v>43783</v>
      </c>
      <c r="B319">
        <v>115</v>
      </c>
      <c r="C319" s="12">
        <f t="shared" si="9"/>
        <v>2.6850338547746908</v>
      </c>
    </row>
    <row r="320" spans="1:3" x14ac:dyDescent="0.25">
      <c r="A320" s="4">
        <v>43784</v>
      </c>
      <c r="B320">
        <v>110</v>
      </c>
      <c r="C320" s="12">
        <f t="shared" si="9"/>
        <v>2.5682932523931825</v>
      </c>
    </row>
    <row r="321" spans="1:3" x14ac:dyDescent="0.25">
      <c r="A321" s="4">
        <v>43785</v>
      </c>
      <c r="B321">
        <v>115</v>
      </c>
      <c r="C321" s="12">
        <f t="shared" si="9"/>
        <v>2.6850338547746908</v>
      </c>
    </row>
    <row r="322" spans="1:3" x14ac:dyDescent="0.25">
      <c r="A322" s="4">
        <v>43786</v>
      </c>
      <c r="B322">
        <v>111</v>
      </c>
      <c r="C322" s="12">
        <f t="shared" si="9"/>
        <v>2.5916413728694843</v>
      </c>
    </row>
    <row r="323" spans="1:3" x14ac:dyDescent="0.25">
      <c r="A323" s="4">
        <v>43787</v>
      </c>
      <c r="B323">
        <v>115</v>
      </c>
      <c r="C323" s="12">
        <f t="shared" ref="C323:C386" si="10">B323/42.83</f>
        <v>2.6850338547746908</v>
      </c>
    </row>
    <row r="324" spans="1:3" x14ac:dyDescent="0.25">
      <c r="A324" s="4">
        <v>43788</v>
      </c>
      <c r="B324">
        <v>97</v>
      </c>
      <c r="C324" s="12">
        <f t="shared" si="10"/>
        <v>2.2647676862012607</v>
      </c>
    </row>
    <row r="325" spans="1:3" x14ac:dyDescent="0.25">
      <c r="A325" s="4">
        <v>43789</v>
      </c>
      <c r="B325">
        <v>116</v>
      </c>
      <c r="C325" s="12">
        <f t="shared" si="10"/>
        <v>2.7083819752509926</v>
      </c>
    </row>
    <row r="326" spans="1:3" x14ac:dyDescent="0.25">
      <c r="A326" s="4">
        <v>43790</v>
      </c>
      <c r="B326">
        <v>110</v>
      </c>
      <c r="C326" s="12">
        <f t="shared" si="10"/>
        <v>2.5682932523931825</v>
      </c>
    </row>
    <row r="327" spans="1:3" x14ac:dyDescent="0.25">
      <c r="A327" s="4">
        <v>43791</v>
      </c>
      <c r="B327">
        <v>116</v>
      </c>
      <c r="C327" s="12">
        <f t="shared" si="10"/>
        <v>2.7083819752509926</v>
      </c>
    </row>
    <row r="328" spans="1:3" x14ac:dyDescent="0.25">
      <c r="A328" s="4">
        <v>43792</v>
      </c>
      <c r="B328">
        <v>110</v>
      </c>
      <c r="C328" s="12">
        <f t="shared" si="10"/>
        <v>2.5682932523931825</v>
      </c>
    </row>
    <row r="329" spans="1:3" x14ac:dyDescent="0.25">
      <c r="A329" s="4">
        <v>43793</v>
      </c>
      <c r="B329">
        <v>116</v>
      </c>
      <c r="C329" s="12">
        <f t="shared" si="10"/>
        <v>2.7083819752509926</v>
      </c>
    </row>
    <row r="330" spans="1:3" x14ac:dyDescent="0.25">
      <c r="A330" s="4">
        <v>43794</v>
      </c>
      <c r="B330">
        <v>110</v>
      </c>
      <c r="C330" s="12">
        <f t="shared" si="10"/>
        <v>2.5682932523931825</v>
      </c>
    </row>
    <row r="331" spans="1:3" x14ac:dyDescent="0.25">
      <c r="A331" s="4">
        <v>43795</v>
      </c>
      <c r="B331">
        <v>116</v>
      </c>
      <c r="C331" s="12">
        <f t="shared" si="10"/>
        <v>2.7083819752509926</v>
      </c>
    </row>
    <row r="332" spans="1:3" x14ac:dyDescent="0.25">
      <c r="A332" s="4">
        <v>43796</v>
      </c>
      <c r="B332">
        <v>110</v>
      </c>
      <c r="C332" s="12">
        <f t="shared" si="10"/>
        <v>2.5682932523931825</v>
      </c>
    </row>
    <row r="333" spans="1:3" x14ac:dyDescent="0.25">
      <c r="A333" s="4">
        <v>43797</v>
      </c>
      <c r="B333">
        <v>116</v>
      </c>
      <c r="C333" s="12">
        <f t="shared" si="10"/>
        <v>2.7083819752509926</v>
      </c>
    </row>
    <row r="334" spans="1:3" x14ac:dyDescent="0.25">
      <c r="A334" s="4">
        <v>43798</v>
      </c>
      <c r="B334">
        <v>112</v>
      </c>
      <c r="C334" s="12">
        <f t="shared" si="10"/>
        <v>2.6149894933457856</v>
      </c>
    </row>
    <row r="335" spans="1:3" x14ac:dyDescent="0.25">
      <c r="A335" s="4">
        <v>43799</v>
      </c>
      <c r="B335">
        <v>116</v>
      </c>
      <c r="C335" s="12">
        <f t="shared" si="10"/>
        <v>2.7083819752509926</v>
      </c>
    </row>
    <row r="336" spans="1:3" x14ac:dyDescent="0.25">
      <c r="A336" s="4">
        <v>43800</v>
      </c>
      <c r="B336">
        <v>111</v>
      </c>
      <c r="C336" s="12">
        <f t="shared" si="10"/>
        <v>2.5916413728694843</v>
      </c>
    </row>
    <row r="337" spans="1:3" x14ac:dyDescent="0.25">
      <c r="A337" s="4">
        <v>43801</v>
      </c>
      <c r="B337">
        <v>116</v>
      </c>
      <c r="C337" s="12">
        <f t="shared" si="10"/>
        <v>2.7083819752509926</v>
      </c>
    </row>
    <row r="338" spans="1:3" x14ac:dyDescent="0.25">
      <c r="A338" s="4">
        <v>43802</v>
      </c>
      <c r="B338">
        <v>110</v>
      </c>
      <c r="C338" s="12">
        <f t="shared" si="10"/>
        <v>2.5682932523931825</v>
      </c>
    </row>
    <row r="339" spans="1:3" x14ac:dyDescent="0.25">
      <c r="A339" s="4">
        <v>43803</v>
      </c>
      <c r="B339">
        <v>116</v>
      </c>
      <c r="C339" s="12">
        <f t="shared" si="10"/>
        <v>2.7083819752509926</v>
      </c>
    </row>
    <row r="340" spans="1:3" x14ac:dyDescent="0.25">
      <c r="A340" s="4">
        <v>43804</v>
      </c>
      <c r="B340">
        <v>111</v>
      </c>
      <c r="C340" s="12">
        <f t="shared" si="10"/>
        <v>2.5916413728694843</v>
      </c>
    </row>
    <row r="341" spans="1:3" x14ac:dyDescent="0.25">
      <c r="A341" s="4">
        <v>43805</v>
      </c>
      <c r="B341">
        <v>115</v>
      </c>
      <c r="C341" s="12">
        <f t="shared" si="10"/>
        <v>2.6850338547746908</v>
      </c>
    </row>
    <row r="342" spans="1:3" x14ac:dyDescent="0.25">
      <c r="A342" s="4">
        <v>43806</v>
      </c>
      <c r="B342">
        <v>111</v>
      </c>
      <c r="C342" s="12">
        <f t="shared" si="10"/>
        <v>2.5916413728694843</v>
      </c>
    </row>
    <row r="343" spans="1:3" x14ac:dyDescent="0.25">
      <c r="A343" s="4">
        <v>43807</v>
      </c>
      <c r="B343">
        <v>116</v>
      </c>
      <c r="C343" s="12">
        <f t="shared" si="10"/>
        <v>2.7083819752509926</v>
      </c>
    </row>
    <row r="344" spans="1:3" x14ac:dyDescent="0.25">
      <c r="A344" s="4">
        <v>43808</v>
      </c>
      <c r="B344">
        <v>111</v>
      </c>
      <c r="C344" s="12">
        <f t="shared" si="10"/>
        <v>2.5916413728694843</v>
      </c>
    </row>
    <row r="345" spans="1:3" x14ac:dyDescent="0.25">
      <c r="A345" s="4">
        <v>43809</v>
      </c>
      <c r="B345">
        <v>115</v>
      </c>
      <c r="C345" s="12">
        <f t="shared" si="10"/>
        <v>2.6850338547746908</v>
      </c>
    </row>
    <row r="346" spans="1:3" x14ac:dyDescent="0.25">
      <c r="A346" s="4">
        <v>43810</v>
      </c>
      <c r="B346">
        <v>110</v>
      </c>
      <c r="C346" s="12">
        <f t="shared" si="10"/>
        <v>2.5682932523931825</v>
      </c>
    </row>
    <row r="347" spans="1:3" x14ac:dyDescent="0.25">
      <c r="A347" s="4">
        <v>43811</v>
      </c>
      <c r="B347">
        <v>116</v>
      </c>
      <c r="C347" s="12">
        <f t="shared" si="10"/>
        <v>2.7083819752509926</v>
      </c>
    </row>
    <row r="348" spans="1:3" x14ac:dyDescent="0.25">
      <c r="A348" s="4">
        <v>43812</v>
      </c>
      <c r="B348">
        <v>110</v>
      </c>
      <c r="C348" s="12">
        <f t="shared" si="10"/>
        <v>2.5682932523931825</v>
      </c>
    </row>
    <row r="349" spans="1:3" x14ac:dyDescent="0.25">
      <c r="A349" s="4">
        <v>43813</v>
      </c>
      <c r="B349">
        <v>115</v>
      </c>
      <c r="C349" s="12">
        <f t="shared" si="10"/>
        <v>2.6850338547746908</v>
      </c>
    </row>
    <row r="350" spans="1:3" x14ac:dyDescent="0.25">
      <c r="A350" s="4">
        <v>43814</v>
      </c>
      <c r="B350">
        <v>111</v>
      </c>
      <c r="C350" s="12">
        <f t="shared" si="10"/>
        <v>2.5916413728694843</v>
      </c>
    </row>
    <row r="351" spans="1:3" x14ac:dyDescent="0.25">
      <c r="A351" s="4">
        <v>43815</v>
      </c>
      <c r="B351">
        <v>115</v>
      </c>
      <c r="C351" s="12">
        <f t="shared" si="10"/>
        <v>2.6850338547746908</v>
      </c>
    </row>
    <row r="352" spans="1:3" x14ac:dyDescent="0.25">
      <c r="A352" s="4">
        <v>43816</v>
      </c>
      <c r="B352">
        <v>110</v>
      </c>
      <c r="C352" s="12">
        <f t="shared" si="10"/>
        <v>2.5682932523931825</v>
      </c>
    </row>
    <row r="353" spans="1:5" x14ac:dyDescent="0.25">
      <c r="A353" s="4">
        <v>43817</v>
      </c>
      <c r="B353">
        <v>116</v>
      </c>
      <c r="C353" s="12">
        <f t="shared" si="10"/>
        <v>2.7083819752509926</v>
      </c>
    </row>
    <row r="354" spans="1:5" x14ac:dyDescent="0.25">
      <c r="A354" s="4">
        <v>43818</v>
      </c>
      <c r="B354">
        <v>111</v>
      </c>
      <c r="C354" s="12">
        <f t="shared" si="10"/>
        <v>2.5916413728694843</v>
      </c>
    </row>
    <row r="355" spans="1:5" x14ac:dyDescent="0.25">
      <c r="A355" s="4">
        <v>43819</v>
      </c>
      <c r="B355">
        <v>116</v>
      </c>
      <c r="C355" s="12">
        <f t="shared" si="10"/>
        <v>2.7083819752509926</v>
      </c>
    </row>
    <row r="356" spans="1:5" x14ac:dyDescent="0.25">
      <c r="A356" s="4">
        <v>43820</v>
      </c>
      <c r="B356">
        <v>111</v>
      </c>
      <c r="C356" s="12">
        <f t="shared" si="10"/>
        <v>2.5916413728694843</v>
      </c>
    </row>
    <row r="357" spans="1:5" x14ac:dyDescent="0.25">
      <c r="A357" s="4">
        <v>43821</v>
      </c>
      <c r="B357">
        <v>116</v>
      </c>
      <c r="C357" s="12">
        <f t="shared" si="10"/>
        <v>2.7083819752509926</v>
      </c>
      <c r="E357" s="12">
        <f>AVERAGE(C267:C357)</f>
        <v>2.6945270466167042</v>
      </c>
    </row>
    <row r="358" spans="1:5" x14ac:dyDescent="0.25">
      <c r="A358" s="4">
        <v>43822</v>
      </c>
      <c r="B358">
        <v>111</v>
      </c>
      <c r="C358" s="12">
        <f t="shared" si="10"/>
        <v>2.5916413728694843</v>
      </c>
    </row>
    <row r="359" spans="1:5" x14ac:dyDescent="0.25">
      <c r="A359" s="4">
        <v>43823</v>
      </c>
      <c r="B359">
        <v>116</v>
      </c>
      <c r="C359" s="12">
        <f t="shared" si="10"/>
        <v>2.7083819752509926</v>
      </c>
    </row>
    <row r="360" spans="1:5" x14ac:dyDescent="0.25">
      <c r="A360" s="4">
        <v>43824</v>
      </c>
      <c r="B360">
        <v>111</v>
      </c>
      <c r="C360" s="12">
        <f t="shared" si="10"/>
        <v>2.5916413728694843</v>
      </c>
    </row>
    <row r="361" spans="1:5" x14ac:dyDescent="0.25">
      <c r="A361" s="4">
        <v>43825</v>
      </c>
      <c r="B361">
        <v>116</v>
      </c>
      <c r="C361" s="12">
        <f t="shared" si="10"/>
        <v>2.7083819752509926</v>
      </c>
    </row>
    <row r="362" spans="1:5" x14ac:dyDescent="0.25">
      <c r="A362" s="4">
        <v>43826</v>
      </c>
      <c r="B362">
        <v>110</v>
      </c>
      <c r="C362" s="12">
        <f t="shared" si="10"/>
        <v>2.5682932523931825</v>
      </c>
    </row>
    <row r="363" spans="1:5" x14ac:dyDescent="0.25">
      <c r="A363" s="4">
        <v>43827</v>
      </c>
      <c r="B363">
        <v>114</v>
      </c>
      <c r="C363" s="12">
        <f t="shared" si="10"/>
        <v>2.6616857342983891</v>
      </c>
    </row>
    <row r="364" spans="1:5" x14ac:dyDescent="0.25">
      <c r="A364" s="4">
        <v>43828</v>
      </c>
      <c r="B364">
        <v>110</v>
      </c>
      <c r="C364" s="12">
        <f t="shared" si="10"/>
        <v>2.5682932523931825</v>
      </c>
    </row>
    <row r="365" spans="1:5" x14ac:dyDescent="0.25">
      <c r="A365" s="4">
        <v>43829</v>
      </c>
      <c r="B365">
        <v>115</v>
      </c>
      <c r="C365" s="12">
        <f t="shared" si="10"/>
        <v>2.6850338547746908</v>
      </c>
    </row>
    <row r="366" spans="1:5" x14ac:dyDescent="0.25">
      <c r="A366" s="4">
        <v>43830</v>
      </c>
      <c r="B366">
        <v>109</v>
      </c>
      <c r="C366" s="12">
        <f t="shared" si="10"/>
        <v>2.5449451319168808</v>
      </c>
    </row>
    <row r="367" spans="1:5" x14ac:dyDescent="0.25">
      <c r="A367" s="4">
        <v>43831</v>
      </c>
      <c r="B367">
        <v>116</v>
      </c>
      <c r="C367" s="12">
        <f t="shared" si="10"/>
        <v>2.7083819752509926</v>
      </c>
    </row>
    <row r="368" spans="1:5" x14ac:dyDescent="0.25">
      <c r="A368" s="4">
        <v>43832</v>
      </c>
      <c r="B368">
        <v>109</v>
      </c>
      <c r="C368" s="12">
        <f t="shared" si="10"/>
        <v>2.5449451319168808</v>
      </c>
    </row>
    <row r="369" spans="1:3" x14ac:dyDescent="0.25">
      <c r="A369" s="4">
        <v>43833</v>
      </c>
      <c r="B369">
        <v>115</v>
      </c>
      <c r="C369" s="12">
        <f t="shared" si="10"/>
        <v>2.6850338547746908</v>
      </c>
    </row>
    <row r="370" spans="1:3" x14ac:dyDescent="0.25">
      <c r="A370" s="4">
        <v>43834</v>
      </c>
      <c r="B370">
        <v>107</v>
      </c>
      <c r="C370" s="12">
        <f t="shared" si="10"/>
        <v>2.4982488909642773</v>
      </c>
    </row>
    <row r="371" spans="1:3" x14ac:dyDescent="0.25">
      <c r="A371" s="4">
        <v>43835</v>
      </c>
      <c r="B371">
        <v>115</v>
      </c>
      <c r="C371" s="12">
        <f t="shared" si="10"/>
        <v>2.6850338547746908</v>
      </c>
    </row>
    <row r="372" spans="1:3" x14ac:dyDescent="0.25">
      <c r="A372" s="4">
        <v>43836</v>
      </c>
      <c r="B372">
        <v>110</v>
      </c>
      <c r="C372" s="12">
        <f t="shared" si="10"/>
        <v>2.5682932523931825</v>
      </c>
    </row>
    <row r="373" spans="1:3" x14ac:dyDescent="0.25">
      <c r="A373" s="4">
        <v>43837</v>
      </c>
      <c r="B373">
        <v>114</v>
      </c>
      <c r="C373" s="12">
        <f t="shared" si="10"/>
        <v>2.6616857342983891</v>
      </c>
    </row>
    <row r="374" spans="1:3" x14ac:dyDescent="0.25">
      <c r="A374" s="4">
        <v>43838</v>
      </c>
      <c r="B374">
        <v>109</v>
      </c>
      <c r="C374" s="12">
        <f t="shared" si="10"/>
        <v>2.5449451319168808</v>
      </c>
    </row>
    <row r="375" spans="1:3" x14ac:dyDescent="0.25">
      <c r="A375" s="4">
        <v>43839</v>
      </c>
      <c r="B375">
        <v>114</v>
      </c>
      <c r="C375" s="12">
        <f t="shared" si="10"/>
        <v>2.6616857342983891</v>
      </c>
    </row>
    <row r="376" spans="1:3" x14ac:dyDescent="0.25">
      <c r="A376" s="4">
        <v>43840</v>
      </c>
      <c r="B376">
        <v>109</v>
      </c>
      <c r="C376" s="12">
        <f t="shared" si="10"/>
        <v>2.5449451319168808</v>
      </c>
    </row>
    <row r="377" spans="1:3" x14ac:dyDescent="0.25">
      <c r="A377" s="4">
        <v>43841</v>
      </c>
      <c r="B377">
        <v>115</v>
      </c>
      <c r="C377" s="12">
        <f t="shared" si="10"/>
        <v>2.6850338547746908</v>
      </c>
    </row>
    <row r="378" spans="1:3" x14ac:dyDescent="0.25">
      <c r="A378" s="4">
        <v>43842</v>
      </c>
      <c r="B378">
        <v>109</v>
      </c>
      <c r="C378" s="12">
        <f t="shared" si="10"/>
        <v>2.5449451319168808</v>
      </c>
    </row>
    <row r="379" spans="1:3" x14ac:dyDescent="0.25">
      <c r="A379" s="4">
        <v>43843</v>
      </c>
      <c r="B379">
        <v>116</v>
      </c>
      <c r="C379" s="12">
        <f t="shared" si="10"/>
        <v>2.7083819752509926</v>
      </c>
    </row>
    <row r="380" spans="1:3" x14ac:dyDescent="0.25">
      <c r="A380" s="4">
        <v>43844</v>
      </c>
      <c r="B380">
        <v>109</v>
      </c>
      <c r="C380" s="12">
        <f t="shared" si="10"/>
        <v>2.5449451319168808</v>
      </c>
    </row>
    <row r="381" spans="1:3" x14ac:dyDescent="0.25">
      <c r="A381" s="4">
        <v>43845</v>
      </c>
      <c r="B381">
        <v>114</v>
      </c>
      <c r="C381" s="12">
        <f t="shared" si="10"/>
        <v>2.6616857342983891</v>
      </c>
    </row>
    <row r="382" spans="1:3" x14ac:dyDescent="0.25">
      <c r="A382" s="4">
        <v>43846</v>
      </c>
      <c r="B382">
        <v>109</v>
      </c>
      <c r="C382" s="12">
        <f t="shared" si="10"/>
        <v>2.5449451319168808</v>
      </c>
    </row>
    <row r="383" spans="1:3" x14ac:dyDescent="0.25">
      <c r="A383" s="4">
        <v>43847</v>
      </c>
      <c r="B383">
        <v>115</v>
      </c>
      <c r="C383" s="12">
        <f t="shared" si="10"/>
        <v>2.6850338547746908</v>
      </c>
    </row>
    <row r="384" spans="1:3" x14ac:dyDescent="0.25">
      <c r="A384" s="4">
        <v>43848</v>
      </c>
      <c r="B384">
        <v>109</v>
      </c>
      <c r="C384" s="12">
        <f t="shared" si="10"/>
        <v>2.5449451319168808</v>
      </c>
    </row>
    <row r="385" spans="1:3" x14ac:dyDescent="0.25">
      <c r="A385" s="4">
        <v>43849</v>
      </c>
      <c r="B385">
        <v>115</v>
      </c>
      <c r="C385" s="12">
        <f t="shared" si="10"/>
        <v>2.6850338547746908</v>
      </c>
    </row>
    <row r="386" spans="1:3" x14ac:dyDescent="0.25">
      <c r="A386" s="4">
        <v>43850</v>
      </c>
      <c r="B386">
        <v>108</v>
      </c>
      <c r="C386" s="12">
        <f t="shared" si="10"/>
        <v>2.521597011440579</v>
      </c>
    </row>
    <row r="387" spans="1:3" x14ac:dyDescent="0.25">
      <c r="A387" s="4">
        <v>43851</v>
      </c>
      <c r="B387">
        <v>115</v>
      </c>
      <c r="C387" s="12">
        <f t="shared" ref="C387:C450" si="11">B387/42.83</f>
        <v>2.6850338547746908</v>
      </c>
    </row>
    <row r="388" spans="1:3" x14ac:dyDescent="0.25">
      <c r="A388" s="4">
        <v>43852</v>
      </c>
      <c r="B388">
        <v>108</v>
      </c>
      <c r="C388" s="12">
        <f t="shared" si="11"/>
        <v>2.521597011440579</v>
      </c>
    </row>
    <row r="389" spans="1:3" x14ac:dyDescent="0.25">
      <c r="A389" s="4">
        <v>43853</v>
      </c>
      <c r="B389">
        <v>116</v>
      </c>
      <c r="C389" s="12">
        <f t="shared" si="11"/>
        <v>2.7083819752509926</v>
      </c>
    </row>
    <row r="390" spans="1:3" x14ac:dyDescent="0.25">
      <c r="A390" s="4">
        <v>43854</v>
      </c>
      <c r="B390">
        <v>108</v>
      </c>
      <c r="C390" s="12">
        <f t="shared" si="11"/>
        <v>2.521597011440579</v>
      </c>
    </row>
    <row r="391" spans="1:3" x14ac:dyDescent="0.25">
      <c r="A391" s="4">
        <v>43855</v>
      </c>
      <c r="B391">
        <v>116</v>
      </c>
      <c r="C391" s="12">
        <f t="shared" si="11"/>
        <v>2.7083819752509926</v>
      </c>
    </row>
    <row r="392" spans="1:3" x14ac:dyDescent="0.25">
      <c r="A392" s="4">
        <v>43856</v>
      </c>
      <c r="B392">
        <v>109</v>
      </c>
      <c r="C392" s="12">
        <f t="shared" si="11"/>
        <v>2.5449451319168808</v>
      </c>
    </row>
    <row r="393" spans="1:3" x14ac:dyDescent="0.25">
      <c r="A393" s="4">
        <v>43857</v>
      </c>
      <c r="B393">
        <v>116</v>
      </c>
      <c r="C393" s="12">
        <f t="shared" si="11"/>
        <v>2.7083819752509926</v>
      </c>
    </row>
    <row r="394" spans="1:3" x14ac:dyDescent="0.25">
      <c r="A394" s="4">
        <v>43858</v>
      </c>
      <c r="B394">
        <v>109</v>
      </c>
      <c r="C394" s="12">
        <f t="shared" si="11"/>
        <v>2.5449451319168808</v>
      </c>
    </row>
    <row r="395" spans="1:3" x14ac:dyDescent="0.25">
      <c r="A395" s="4">
        <v>43859</v>
      </c>
      <c r="B395">
        <v>115</v>
      </c>
      <c r="C395" s="12">
        <f t="shared" si="11"/>
        <v>2.6850338547746908</v>
      </c>
    </row>
    <row r="396" spans="1:3" x14ac:dyDescent="0.25">
      <c r="A396" s="4">
        <v>43860</v>
      </c>
      <c r="B396">
        <v>110</v>
      </c>
      <c r="C396" s="12">
        <f t="shared" si="11"/>
        <v>2.5682932523931825</v>
      </c>
    </row>
    <row r="397" spans="1:3" x14ac:dyDescent="0.25">
      <c r="A397" s="4">
        <v>43861</v>
      </c>
      <c r="B397">
        <v>114</v>
      </c>
      <c r="C397" s="12">
        <f t="shared" si="11"/>
        <v>2.6616857342983891</v>
      </c>
    </row>
    <row r="398" spans="1:3" x14ac:dyDescent="0.25">
      <c r="A398" s="4">
        <v>43862</v>
      </c>
      <c r="B398">
        <v>110</v>
      </c>
      <c r="C398" s="12">
        <f t="shared" si="11"/>
        <v>2.5682932523931825</v>
      </c>
    </row>
    <row r="399" spans="1:3" x14ac:dyDescent="0.25">
      <c r="A399" s="4">
        <v>43863</v>
      </c>
      <c r="B399">
        <v>115</v>
      </c>
      <c r="C399" s="12">
        <f t="shared" si="11"/>
        <v>2.6850338547746908</v>
      </c>
    </row>
    <row r="400" spans="1:3" x14ac:dyDescent="0.25">
      <c r="A400" s="4">
        <v>43864</v>
      </c>
      <c r="B400">
        <v>110</v>
      </c>
      <c r="C400" s="12">
        <f t="shared" si="11"/>
        <v>2.5682932523931825</v>
      </c>
    </row>
    <row r="401" spans="1:3" x14ac:dyDescent="0.25">
      <c r="A401" s="4">
        <v>43865</v>
      </c>
      <c r="B401">
        <v>115</v>
      </c>
      <c r="C401" s="12">
        <f t="shared" si="11"/>
        <v>2.6850338547746908</v>
      </c>
    </row>
    <row r="402" spans="1:3" x14ac:dyDescent="0.25">
      <c r="A402" s="4">
        <v>43866</v>
      </c>
      <c r="B402">
        <v>110</v>
      </c>
      <c r="C402" s="12">
        <f t="shared" si="11"/>
        <v>2.5682932523931825</v>
      </c>
    </row>
    <row r="403" spans="1:3" x14ac:dyDescent="0.25">
      <c r="A403" s="4">
        <v>43867</v>
      </c>
      <c r="B403">
        <v>115</v>
      </c>
      <c r="C403" s="12">
        <f t="shared" si="11"/>
        <v>2.6850338547746908</v>
      </c>
    </row>
    <row r="404" spans="1:3" x14ac:dyDescent="0.25">
      <c r="A404" s="4">
        <v>43868</v>
      </c>
      <c r="B404">
        <v>109</v>
      </c>
      <c r="C404" s="12">
        <f t="shared" si="11"/>
        <v>2.5449451319168808</v>
      </c>
    </row>
    <row r="405" spans="1:3" x14ac:dyDescent="0.25">
      <c r="A405" s="4">
        <v>43869</v>
      </c>
      <c r="B405">
        <v>114</v>
      </c>
      <c r="C405" s="12">
        <f t="shared" si="11"/>
        <v>2.6616857342983891</v>
      </c>
    </row>
    <row r="406" spans="1:3" x14ac:dyDescent="0.25">
      <c r="A406" s="4">
        <v>43870</v>
      </c>
      <c r="B406">
        <v>109</v>
      </c>
      <c r="C406" s="12">
        <f t="shared" si="11"/>
        <v>2.5449451319168808</v>
      </c>
    </row>
    <row r="407" spans="1:3" x14ac:dyDescent="0.25">
      <c r="A407" s="4">
        <v>43871</v>
      </c>
      <c r="B407">
        <v>115</v>
      </c>
      <c r="C407" s="12">
        <f t="shared" si="11"/>
        <v>2.6850338547746908</v>
      </c>
    </row>
    <row r="408" spans="1:3" x14ac:dyDescent="0.25">
      <c r="A408" s="4">
        <v>43872</v>
      </c>
      <c r="B408">
        <v>109</v>
      </c>
      <c r="C408" s="12">
        <f t="shared" si="11"/>
        <v>2.5449451319168808</v>
      </c>
    </row>
    <row r="409" spans="1:3" x14ac:dyDescent="0.25">
      <c r="A409" s="4">
        <v>43873</v>
      </c>
      <c r="B409">
        <v>115</v>
      </c>
      <c r="C409" s="12">
        <f t="shared" si="11"/>
        <v>2.6850338547746908</v>
      </c>
    </row>
    <row r="410" spans="1:3" x14ac:dyDescent="0.25">
      <c r="A410" s="4">
        <v>43874</v>
      </c>
      <c r="B410">
        <v>108</v>
      </c>
      <c r="C410" s="12">
        <f t="shared" si="11"/>
        <v>2.521597011440579</v>
      </c>
    </row>
    <row r="411" spans="1:3" x14ac:dyDescent="0.25">
      <c r="A411" s="4">
        <v>43875</v>
      </c>
      <c r="B411">
        <v>114</v>
      </c>
      <c r="C411" s="12">
        <f t="shared" si="11"/>
        <v>2.6616857342983891</v>
      </c>
    </row>
    <row r="412" spans="1:3" x14ac:dyDescent="0.25">
      <c r="A412" s="4">
        <v>43876</v>
      </c>
      <c r="B412">
        <v>189</v>
      </c>
      <c r="C412" s="12">
        <f t="shared" si="11"/>
        <v>4.4127947700210131</v>
      </c>
    </row>
    <row r="413" spans="1:3" x14ac:dyDescent="0.25">
      <c r="A413" s="4">
        <v>43877</v>
      </c>
      <c r="B413">
        <v>114</v>
      </c>
      <c r="C413" s="12">
        <f t="shared" si="11"/>
        <v>2.6616857342983891</v>
      </c>
    </row>
    <row r="414" spans="1:3" x14ac:dyDescent="0.25">
      <c r="A414" s="4">
        <v>43878</v>
      </c>
      <c r="B414">
        <v>109</v>
      </c>
      <c r="C414" s="12">
        <f t="shared" si="11"/>
        <v>2.5449451319168808</v>
      </c>
    </row>
    <row r="415" spans="1:3" x14ac:dyDescent="0.25">
      <c r="A415" s="4">
        <v>43879</v>
      </c>
      <c r="B415">
        <v>114</v>
      </c>
      <c r="C415" s="12">
        <f t="shared" si="11"/>
        <v>2.6616857342983891</v>
      </c>
    </row>
    <row r="416" spans="1:3" x14ac:dyDescent="0.25">
      <c r="A416" s="4">
        <v>43880</v>
      </c>
      <c r="B416">
        <v>109</v>
      </c>
      <c r="C416" s="12">
        <f t="shared" si="11"/>
        <v>2.5449451319168808</v>
      </c>
    </row>
    <row r="417" spans="1:3" x14ac:dyDescent="0.25">
      <c r="A417" s="4">
        <v>43881</v>
      </c>
      <c r="B417">
        <v>113</v>
      </c>
      <c r="C417" s="12">
        <f t="shared" si="11"/>
        <v>2.6383376138220873</v>
      </c>
    </row>
    <row r="418" spans="1:3" x14ac:dyDescent="0.25">
      <c r="A418" s="4">
        <v>43882</v>
      </c>
      <c r="B418">
        <v>108</v>
      </c>
      <c r="C418" s="12">
        <f t="shared" si="11"/>
        <v>2.521597011440579</v>
      </c>
    </row>
    <row r="419" spans="1:3" x14ac:dyDescent="0.25">
      <c r="A419" s="4">
        <v>43883</v>
      </c>
      <c r="B419">
        <v>113</v>
      </c>
      <c r="C419" s="12">
        <f t="shared" si="11"/>
        <v>2.6383376138220873</v>
      </c>
    </row>
    <row r="420" spans="1:3" x14ac:dyDescent="0.25">
      <c r="A420" s="4">
        <v>43884</v>
      </c>
      <c r="B420">
        <v>109</v>
      </c>
      <c r="C420" s="12">
        <f t="shared" si="11"/>
        <v>2.5449451319168808</v>
      </c>
    </row>
    <row r="421" spans="1:3" x14ac:dyDescent="0.25">
      <c r="A421" s="4">
        <v>43885</v>
      </c>
      <c r="B421">
        <v>114</v>
      </c>
      <c r="C421" s="12">
        <f t="shared" si="11"/>
        <v>2.6616857342983891</v>
      </c>
    </row>
    <row r="422" spans="1:3" x14ac:dyDescent="0.25">
      <c r="A422" s="4">
        <v>43886</v>
      </c>
      <c r="B422">
        <v>108</v>
      </c>
      <c r="C422" s="12">
        <f t="shared" si="11"/>
        <v>2.521597011440579</v>
      </c>
    </row>
    <row r="423" spans="1:3" x14ac:dyDescent="0.25">
      <c r="A423" s="4">
        <v>43887</v>
      </c>
      <c r="B423">
        <v>113</v>
      </c>
      <c r="C423" s="12">
        <f t="shared" si="11"/>
        <v>2.6383376138220873</v>
      </c>
    </row>
    <row r="424" spans="1:3" x14ac:dyDescent="0.25">
      <c r="A424" s="4">
        <v>43888</v>
      </c>
      <c r="B424">
        <v>108</v>
      </c>
      <c r="C424" s="12">
        <f t="shared" si="11"/>
        <v>2.521597011440579</v>
      </c>
    </row>
    <row r="425" spans="1:3" x14ac:dyDescent="0.25">
      <c r="A425" s="4">
        <v>43889</v>
      </c>
      <c r="B425">
        <v>114</v>
      </c>
      <c r="C425" s="12">
        <f t="shared" si="11"/>
        <v>2.6616857342983891</v>
      </c>
    </row>
    <row r="426" spans="1:3" x14ac:dyDescent="0.25">
      <c r="A426" s="4">
        <v>43890</v>
      </c>
      <c r="B426">
        <v>108</v>
      </c>
      <c r="C426" s="12">
        <f t="shared" si="11"/>
        <v>2.521597011440579</v>
      </c>
    </row>
    <row r="427" spans="1:3" x14ac:dyDescent="0.25">
      <c r="A427" s="4">
        <v>43891</v>
      </c>
      <c r="B427">
        <v>115</v>
      </c>
      <c r="C427" s="12">
        <f t="shared" si="11"/>
        <v>2.6850338547746908</v>
      </c>
    </row>
    <row r="428" spans="1:3" x14ac:dyDescent="0.25">
      <c r="A428" s="4">
        <v>43892</v>
      </c>
      <c r="B428">
        <v>108</v>
      </c>
      <c r="C428" s="12">
        <f t="shared" si="11"/>
        <v>2.521597011440579</v>
      </c>
    </row>
    <row r="429" spans="1:3" x14ac:dyDescent="0.25">
      <c r="A429" s="4">
        <v>43893</v>
      </c>
      <c r="B429">
        <v>115</v>
      </c>
      <c r="C429" s="12">
        <f t="shared" si="11"/>
        <v>2.6850338547746908</v>
      </c>
    </row>
    <row r="430" spans="1:3" x14ac:dyDescent="0.25">
      <c r="A430" s="4">
        <v>43894</v>
      </c>
      <c r="B430">
        <v>107</v>
      </c>
      <c r="C430" s="12">
        <f t="shared" si="11"/>
        <v>2.4982488909642773</v>
      </c>
    </row>
    <row r="431" spans="1:3" x14ac:dyDescent="0.25">
      <c r="A431" s="4">
        <v>43895</v>
      </c>
      <c r="B431">
        <v>116</v>
      </c>
      <c r="C431" s="12">
        <f t="shared" si="11"/>
        <v>2.7083819752509926</v>
      </c>
    </row>
    <row r="432" spans="1:3" x14ac:dyDescent="0.25">
      <c r="A432" s="4">
        <v>43896</v>
      </c>
      <c r="B432">
        <v>108</v>
      </c>
      <c r="C432" s="12">
        <f t="shared" si="11"/>
        <v>2.521597011440579</v>
      </c>
    </row>
    <row r="433" spans="1:5" x14ac:dyDescent="0.25">
      <c r="A433" s="4">
        <v>43897</v>
      </c>
      <c r="B433">
        <v>114</v>
      </c>
      <c r="C433" s="12">
        <f t="shared" si="11"/>
        <v>2.6616857342983891</v>
      </c>
    </row>
    <row r="434" spans="1:5" x14ac:dyDescent="0.25">
      <c r="A434" s="4">
        <v>43898</v>
      </c>
      <c r="B434">
        <v>108</v>
      </c>
      <c r="C434" s="12">
        <f t="shared" si="11"/>
        <v>2.521597011440579</v>
      </c>
    </row>
    <row r="435" spans="1:5" x14ac:dyDescent="0.25">
      <c r="A435" s="4">
        <v>43899</v>
      </c>
      <c r="B435">
        <v>115</v>
      </c>
      <c r="C435" s="12">
        <f t="shared" si="11"/>
        <v>2.6850338547746908</v>
      </c>
    </row>
    <row r="436" spans="1:5" x14ac:dyDescent="0.25">
      <c r="A436" s="4">
        <v>43900</v>
      </c>
      <c r="B436">
        <v>108</v>
      </c>
      <c r="C436" s="12">
        <f t="shared" si="11"/>
        <v>2.521597011440579</v>
      </c>
    </row>
    <row r="437" spans="1:5" x14ac:dyDescent="0.25">
      <c r="A437" s="4">
        <v>43901</v>
      </c>
      <c r="B437">
        <v>115</v>
      </c>
      <c r="C437" s="12">
        <f t="shared" si="11"/>
        <v>2.6850338547746908</v>
      </c>
    </row>
    <row r="438" spans="1:5" x14ac:dyDescent="0.25">
      <c r="A438" s="4">
        <v>43902</v>
      </c>
      <c r="B438">
        <v>108</v>
      </c>
      <c r="C438" s="12">
        <f t="shared" si="11"/>
        <v>2.521597011440579</v>
      </c>
    </row>
    <row r="439" spans="1:5" x14ac:dyDescent="0.25">
      <c r="A439" s="4">
        <v>43903</v>
      </c>
      <c r="B439">
        <v>116</v>
      </c>
      <c r="C439" s="12">
        <f t="shared" si="11"/>
        <v>2.7083819752509926</v>
      </c>
    </row>
    <row r="440" spans="1:5" x14ac:dyDescent="0.25">
      <c r="A440" s="4">
        <v>43904</v>
      </c>
      <c r="B440">
        <v>108</v>
      </c>
      <c r="C440" s="12">
        <f t="shared" si="11"/>
        <v>2.521597011440579</v>
      </c>
    </row>
    <row r="441" spans="1:5" x14ac:dyDescent="0.25">
      <c r="A441" s="4">
        <v>43905</v>
      </c>
      <c r="B441">
        <v>115</v>
      </c>
      <c r="C441" s="12">
        <f t="shared" si="11"/>
        <v>2.6850338547746908</v>
      </c>
    </row>
    <row r="442" spans="1:5" x14ac:dyDescent="0.25">
      <c r="A442" s="4">
        <v>43906</v>
      </c>
      <c r="B442">
        <v>108</v>
      </c>
      <c r="C442" s="12">
        <f t="shared" si="11"/>
        <v>2.521597011440579</v>
      </c>
    </row>
    <row r="443" spans="1:5" x14ac:dyDescent="0.25">
      <c r="A443" s="4">
        <v>43907</v>
      </c>
      <c r="B443">
        <v>116</v>
      </c>
      <c r="C443" s="12">
        <f t="shared" si="11"/>
        <v>2.7083819752509926</v>
      </c>
    </row>
    <row r="444" spans="1:5" x14ac:dyDescent="0.25">
      <c r="A444" s="4">
        <v>43908</v>
      </c>
      <c r="B444">
        <v>109</v>
      </c>
      <c r="C444" s="12">
        <f t="shared" si="11"/>
        <v>2.5449451319168808</v>
      </c>
    </row>
    <row r="445" spans="1:5" x14ac:dyDescent="0.25">
      <c r="A445" s="4">
        <v>43909</v>
      </c>
      <c r="B445">
        <v>116</v>
      </c>
      <c r="C445" s="12">
        <f t="shared" si="11"/>
        <v>2.7083819752509926</v>
      </c>
    </row>
    <row r="446" spans="1:5" x14ac:dyDescent="0.25">
      <c r="A446" s="4">
        <v>43910</v>
      </c>
      <c r="B446">
        <v>108</v>
      </c>
      <c r="C446" s="12">
        <f t="shared" si="11"/>
        <v>2.521597011440579</v>
      </c>
    </row>
    <row r="447" spans="1:5" x14ac:dyDescent="0.25">
      <c r="A447" s="4">
        <v>43911</v>
      </c>
      <c r="B447">
        <v>116</v>
      </c>
      <c r="C447" s="12">
        <f t="shared" si="11"/>
        <v>2.7083819752509926</v>
      </c>
    </row>
    <row r="448" spans="1:5" x14ac:dyDescent="0.25">
      <c r="A448" s="4">
        <v>43912</v>
      </c>
      <c r="B448">
        <v>109</v>
      </c>
      <c r="C448" s="12">
        <f t="shared" si="11"/>
        <v>2.5449451319168808</v>
      </c>
      <c r="E448" s="12">
        <f>AVERAGE(C358:C448)</f>
        <v>2.6308970039999697</v>
      </c>
    </row>
    <row r="449" spans="1:3" x14ac:dyDescent="0.25">
      <c r="A449" s="4">
        <v>43913</v>
      </c>
      <c r="B449">
        <v>116</v>
      </c>
      <c r="C449" s="12">
        <f t="shared" si="11"/>
        <v>2.7083819752509926</v>
      </c>
    </row>
    <row r="450" spans="1:3" x14ac:dyDescent="0.25">
      <c r="A450" s="4">
        <v>43914</v>
      </c>
      <c r="B450">
        <v>108</v>
      </c>
      <c r="C450" s="12">
        <f t="shared" si="11"/>
        <v>2.521597011440579</v>
      </c>
    </row>
    <row r="451" spans="1:3" x14ac:dyDescent="0.25">
      <c r="A451" s="4">
        <v>43915</v>
      </c>
      <c r="B451">
        <v>115</v>
      </c>
      <c r="C451" s="12">
        <f t="shared" ref="C451:C455" si="12">B451/42.83</f>
        <v>2.6850338547746908</v>
      </c>
    </row>
    <row r="452" spans="1:3" x14ac:dyDescent="0.25">
      <c r="A452" s="4">
        <v>43916</v>
      </c>
      <c r="B452">
        <v>109</v>
      </c>
      <c r="C452" s="12">
        <f t="shared" si="12"/>
        <v>2.5449451319168808</v>
      </c>
    </row>
    <row r="453" spans="1:3" x14ac:dyDescent="0.25">
      <c r="A453" s="4">
        <v>43917</v>
      </c>
      <c r="B453">
        <v>115</v>
      </c>
      <c r="C453" s="12">
        <f t="shared" si="12"/>
        <v>2.6850338547746908</v>
      </c>
    </row>
    <row r="454" spans="1:3" x14ac:dyDescent="0.25">
      <c r="A454" s="4">
        <v>43918</v>
      </c>
      <c r="B454">
        <v>109</v>
      </c>
      <c r="C454" s="12">
        <f t="shared" si="12"/>
        <v>2.5449451319168808</v>
      </c>
    </row>
    <row r="455" spans="1:3" x14ac:dyDescent="0.25">
      <c r="A455" s="4">
        <v>43919</v>
      </c>
      <c r="B455">
        <v>115</v>
      </c>
      <c r="C455" s="12">
        <f t="shared" si="12"/>
        <v>2.6850338547746908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Y30"/>
  <sheetViews>
    <sheetView workbookViewId="0">
      <selection activeCell="A10" sqref="A10"/>
    </sheetView>
  </sheetViews>
  <sheetFormatPr baseColWidth="10" defaultRowHeight="15" x14ac:dyDescent="0.25"/>
  <sheetData>
    <row r="1" spans="1:51" x14ac:dyDescent="0.25">
      <c r="A1" t="s">
        <v>15</v>
      </c>
      <c r="B1" s="4">
        <v>42356</v>
      </c>
      <c r="C1" s="17">
        <v>42451</v>
      </c>
      <c r="D1" s="4">
        <v>42507</v>
      </c>
      <c r="E1" s="4">
        <v>42528</v>
      </c>
      <c r="F1" s="4">
        <v>42537</v>
      </c>
      <c r="G1" s="17">
        <v>42538</v>
      </c>
      <c r="H1" s="4">
        <v>42548</v>
      </c>
      <c r="I1" s="4">
        <v>42569</v>
      </c>
      <c r="J1" s="4">
        <v>42583</v>
      </c>
      <c r="K1" s="4">
        <v>42620</v>
      </c>
      <c r="L1" s="4">
        <v>42623</v>
      </c>
      <c r="M1" s="17">
        <v>42635</v>
      </c>
      <c r="N1" s="4">
        <v>42663</v>
      </c>
      <c r="O1" s="4">
        <v>42696</v>
      </c>
      <c r="P1" s="4">
        <v>42711</v>
      </c>
      <c r="Q1" s="17">
        <v>42726</v>
      </c>
      <c r="R1" s="17">
        <v>42817</v>
      </c>
      <c r="S1" s="4">
        <v>42863</v>
      </c>
      <c r="T1" s="4">
        <v>42891</v>
      </c>
      <c r="U1" s="17">
        <v>42907</v>
      </c>
      <c r="V1" s="4">
        <v>42926</v>
      </c>
      <c r="W1" s="17">
        <v>43000</v>
      </c>
      <c r="X1" s="4">
        <v>43081</v>
      </c>
      <c r="Y1" s="17">
        <v>43091</v>
      </c>
      <c r="Z1" s="4">
        <v>43160</v>
      </c>
      <c r="AA1" s="4">
        <v>43166</v>
      </c>
      <c r="AB1" s="4">
        <v>43173</v>
      </c>
      <c r="AC1" s="17">
        <v>43181</v>
      </c>
      <c r="AD1" s="4">
        <v>43227</v>
      </c>
      <c r="AE1" s="4">
        <v>43234</v>
      </c>
      <c r="AF1" s="4">
        <v>43243</v>
      </c>
      <c r="AG1" s="17">
        <v>43269</v>
      </c>
      <c r="AH1" s="17">
        <v>43365</v>
      </c>
      <c r="AI1" s="17">
        <v>43458</v>
      </c>
      <c r="AJ1" s="4">
        <v>43493</v>
      </c>
      <c r="AK1" s="17">
        <v>43546</v>
      </c>
      <c r="AL1" s="4">
        <v>43595</v>
      </c>
      <c r="AM1" s="4">
        <v>43605</v>
      </c>
      <c r="AN1" s="4">
        <v>43612</v>
      </c>
      <c r="AO1" s="4">
        <v>43626</v>
      </c>
      <c r="AP1" s="17">
        <v>43637</v>
      </c>
      <c r="AQ1" s="4">
        <v>43661</v>
      </c>
      <c r="AR1" s="4">
        <v>43668</v>
      </c>
      <c r="AS1" s="4">
        <v>43683</v>
      </c>
      <c r="AT1" s="4">
        <v>43704</v>
      </c>
      <c r="AU1" s="17">
        <v>43730</v>
      </c>
      <c r="AV1" s="17">
        <v>43818</v>
      </c>
      <c r="AW1" s="4">
        <v>43865</v>
      </c>
      <c r="AX1" s="4">
        <v>43912</v>
      </c>
    </row>
    <row r="2" spans="1:51" x14ac:dyDescent="0.25">
      <c r="A2" t="s">
        <v>96</v>
      </c>
      <c r="B2" s="3">
        <v>4.790909090909091</v>
      </c>
      <c r="C2" s="3">
        <v>4.790909090909091</v>
      </c>
      <c r="D2" s="20">
        <v>5.5965909090909092</v>
      </c>
      <c r="E2" s="20">
        <v>6.0204545454545464</v>
      </c>
      <c r="F2" s="20">
        <v>8.8181818181818183</v>
      </c>
      <c r="G2" s="20">
        <v>8.8181818181818183</v>
      </c>
      <c r="H2" s="20">
        <v>11.020454545454546</v>
      </c>
      <c r="I2" s="20">
        <v>14.327272727272726</v>
      </c>
      <c r="J2" s="20">
        <v>14.327272727272726</v>
      </c>
      <c r="K2" s="20">
        <v>12.464772727272729</v>
      </c>
      <c r="L2" s="20">
        <v>12.464772727272729</v>
      </c>
      <c r="M2" s="20">
        <v>12.464772727272729</v>
      </c>
      <c r="N2" s="20">
        <v>7.2079545454545455</v>
      </c>
      <c r="O2" s="20">
        <v>5.5113636363636367</v>
      </c>
      <c r="P2" s="20">
        <v>4.3238636363636367</v>
      </c>
      <c r="Q2" s="20">
        <v>4.3238636363636367</v>
      </c>
      <c r="R2" s="20">
        <v>4.3238636363636367</v>
      </c>
      <c r="S2" s="20">
        <v>5.9352272727272739</v>
      </c>
      <c r="T2" s="20">
        <v>7.8852272727272741</v>
      </c>
      <c r="U2" s="20">
        <v>7.8852272727272741</v>
      </c>
      <c r="V2" s="20">
        <v>6.6125000000000007</v>
      </c>
      <c r="W2" s="20">
        <v>6.6125000000000007</v>
      </c>
      <c r="X2" s="20">
        <v>5.3409090909090917</v>
      </c>
      <c r="Y2" s="20">
        <v>5.3409090909090917</v>
      </c>
      <c r="Z2" s="20">
        <v>3.1375000000000002</v>
      </c>
      <c r="AA2" s="20">
        <v>2.6284090909090914</v>
      </c>
      <c r="AB2" s="20">
        <v>2.1193181818181821</v>
      </c>
      <c r="AC2" s="20">
        <v>2.1193181818181821</v>
      </c>
      <c r="AD2" s="20">
        <v>5.7659090909090907</v>
      </c>
      <c r="AE2" s="20">
        <v>3.5613636363636365</v>
      </c>
      <c r="AF2" s="20">
        <v>7.0375000000000005</v>
      </c>
      <c r="AG2" s="20">
        <v>9.1568181818181831</v>
      </c>
      <c r="AH2" s="20">
        <v>9.1568181818181831</v>
      </c>
      <c r="AI2" s="20">
        <v>5.3420454545454552</v>
      </c>
      <c r="AJ2" s="20">
        <v>4.663636363636364</v>
      </c>
      <c r="AK2" s="20">
        <v>4.663636363636364</v>
      </c>
      <c r="AL2" s="20">
        <v>5.2568181818181827</v>
      </c>
      <c r="AM2" s="20">
        <v>5.2568181818181827</v>
      </c>
      <c r="AN2" s="20">
        <v>5.7647727272727272</v>
      </c>
      <c r="AO2" s="20">
        <v>6.1045454545454545</v>
      </c>
      <c r="AP2" s="20">
        <v>6.1045454545454545</v>
      </c>
      <c r="AQ2" s="20">
        <v>6.5284090909090917</v>
      </c>
      <c r="AR2" s="20">
        <v>7.3761363636363644</v>
      </c>
      <c r="AS2" s="20">
        <v>7.3761363636363644</v>
      </c>
      <c r="AT2" s="20">
        <v>7.3761363636363644</v>
      </c>
      <c r="AU2" s="20">
        <v>7.3761363636363644</v>
      </c>
      <c r="AV2" s="20">
        <v>4.4931818181818191</v>
      </c>
      <c r="AW2" s="20">
        <v>4.0693181818181818</v>
      </c>
      <c r="AX2" s="20">
        <v>4.0693181818181818</v>
      </c>
    </row>
    <row r="3" spans="1:51" x14ac:dyDescent="0.25">
      <c r="A3" t="s">
        <v>97</v>
      </c>
      <c r="B3" s="3">
        <v>5.0490529065969953</v>
      </c>
      <c r="C3" s="3">
        <v>5.0490529065969953</v>
      </c>
      <c r="D3" s="20">
        <v>6.3580666231221423</v>
      </c>
      <c r="E3" s="20">
        <v>6.7320705421293265</v>
      </c>
      <c r="F3" s="20">
        <v>10.472109732201176</v>
      </c>
      <c r="G3" s="20">
        <v>8.9760940561724372</v>
      </c>
      <c r="H3" s="20">
        <v>12.716133246244285</v>
      </c>
      <c r="I3" s="20">
        <v>18.700195950359241</v>
      </c>
      <c r="J3" s="20">
        <v>18.700195950359241</v>
      </c>
      <c r="K3" s="20">
        <v>18.700195950359241</v>
      </c>
      <c r="L3" s="20">
        <v>17.952188112344874</v>
      </c>
      <c r="M3" s="20">
        <v>17.952188112344874</v>
      </c>
      <c r="N3" s="20">
        <v>10.846113651208361</v>
      </c>
      <c r="O3" s="20">
        <v>7.1060744611365116</v>
      </c>
      <c r="P3" s="20">
        <v>5.6100587851077721</v>
      </c>
      <c r="Q3" s="20">
        <v>5.6100587851077721</v>
      </c>
      <c r="R3" s="20">
        <v>5.6100587851077721</v>
      </c>
      <c r="S3" s="20">
        <v>7.1060744611365116</v>
      </c>
      <c r="T3" s="20">
        <v>10.472109732201176</v>
      </c>
      <c r="U3" s="20">
        <v>10.472109732201176</v>
      </c>
      <c r="V3" s="20">
        <v>10.472109732201176</v>
      </c>
      <c r="W3" s="20">
        <v>10.472109732201176</v>
      </c>
      <c r="X3" s="20">
        <v>8.6020901371652521</v>
      </c>
      <c r="Y3" s="20">
        <v>8.6020901371652521</v>
      </c>
      <c r="Z3" s="20">
        <v>3.7400391900718484</v>
      </c>
      <c r="AA3" s="20">
        <v>2.9920313520574786</v>
      </c>
      <c r="AB3" s="20">
        <v>2.2440235140431093</v>
      </c>
      <c r="AC3" s="20">
        <v>2.2440235140431093</v>
      </c>
      <c r="AD3" s="20">
        <v>6.3580666231221423</v>
      </c>
      <c r="AE3" s="20">
        <v>4.1140431090790326</v>
      </c>
      <c r="AF3" s="20">
        <v>11.220117570215544</v>
      </c>
      <c r="AG3" s="20">
        <v>13.464141084258653</v>
      </c>
      <c r="AH3" s="20">
        <v>13.464141084258653</v>
      </c>
      <c r="AI3" s="20">
        <v>5.9840627041149572</v>
      </c>
      <c r="AJ3" s="20">
        <v>4.8620509470934028</v>
      </c>
      <c r="AK3" s="20">
        <v>4.8620509470934028</v>
      </c>
      <c r="AL3" s="20">
        <v>8.2280862181580652</v>
      </c>
      <c r="AM3" s="20">
        <v>6.3580666231221423</v>
      </c>
      <c r="AN3" s="20">
        <v>7.4800783801436967</v>
      </c>
      <c r="AO3" s="20">
        <v>8.2280862181580652</v>
      </c>
      <c r="AP3" s="20">
        <v>8.2280862181580652</v>
      </c>
      <c r="AQ3" s="20">
        <v>10.098105813193991</v>
      </c>
      <c r="AR3" s="20">
        <v>11.594121489222729</v>
      </c>
      <c r="AS3" s="20">
        <v>9.7241018941868056</v>
      </c>
      <c r="AT3" s="20">
        <v>12.716133246244285</v>
      </c>
      <c r="AU3" s="20">
        <v>12.716133246244285</v>
      </c>
      <c r="AV3" s="20">
        <v>7.1060744611365116</v>
      </c>
      <c r="AW3" s="20">
        <v>6.7320705421293265</v>
      </c>
      <c r="AX3" s="20">
        <v>6.7320705421293265</v>
      </c>
    </row>
    <row r="4" spans="1:51" ht="15.75" thickBot="1" x14ac:dyDescent="0.3">
      <c r="A4" t="s">
        <v>33</v>
      </c>
      <c r="B4">
        <v>4.93</v>
      </c>
      <c r="C4">
        <v>4.93</v>
      </c>
      <c r="D4" s="21">
        <v>6.0185305826999631</v>
      </c>
      <c r="E4" s="21">
        <v>6.414766558089033</v>
      </c>
      <c r="F4" s="21">
        <v>9.7346362649294242</v>
      </c>
      <c r="G4" s="21">
        <v>8.9056822294607318</v>
      </c>
      <c r="H4" s="21">
        <v>11.960043431053203</v>
      </c>
      <c r="I4" s="21">
        <v>16.750343829171189</v>
      </c>
      <c r="J4" s="21">
        <v>16.750343829171189</v>
      </c>
      <c r="K4" s="21">
        <v>15.919869706840391</v>
      </c>
      <c r="L4" s="21">
        <v>15.505392689106044</v>
      </c>
      <c r="M4" s="21">
        <v>15.505392689106044</v>
      </c>
      <c r="N4" s="21">
        <v>9.2238870792616705</v>
      </c>
      <c r="O4" s="21">
        <v>6.3950054288816505</v>
      </c>
      <c r="P4" s="21">
        <v>5.0365544697792259</v>
      </c>
      <c r="Q4" s="21">
        <v>5.0365544697792259</v>
      </c>
      <c r="R4" s="21">
        <v>5.0365544697792259</v>
      </c>
      <c r="S4" s="21">
        <v>6.5840028954035459</v>
      </c>
      <c r="T4" s="21">
        <v>9.3186391603329728</v>
      </c>
      <c r="U4" s="21">
        <v>9.3186391603329728</v>
      </c>
      <c r="V4" s="21">
        <v>8.7511400651465792</v>
      </c>
      <c r="W4" s="22">
        <v>8.7511400651465792</v>
      </c>
      <c r="X4" s="22">
        <v>7.1479551212450234</v>
      </c>
      <c r="Y4" s="22">
        <v>7.1479551212450234</v>
      </c>
      <c r="Z4" s="22">
        <v>3.471371697430329</v>
      </c>
      <c r="AA4" s="22">
        <v>2.8298950416214255</v>
      </c>
      <c r="AB4" s="22">
        <v>2.1884183858125228</v>
      </c>
      <c r="AC4" s="22">
        <v>2.1884183858125228</v>
      </c>
      <c r="AD4" s="22">
        <v>6.0940282301845805</v>
      </c>
      <c r="AE4" s="22">
        <v>3.8676076728193984</v>
      </c>
      <c r="AF4" s="22">
        <v>9.3551212450235255</v>
      </c>
      <c r="AG4" s="22">
        <v>11.543539630836046</v>
      </c>
      <c r="AH4" s="22">
        <v>11.543539630836046</v>
      </c>
      <c r="AI4" s="22">
        <v>5.6977922547955115</v>
      </c>
      <c r="AJ4" s="22">
        <v>4.7735794426348166</v>
      </c>
      <c r="AK4" s="22">
        <v>4.7735794426348166</v>
      </c>
      <c r="AL4" s="22">
        <v>6.9032211364458913</v>
      </c>
      <c r="AM4" s="22">
        <v>5.8670285921100245</v>
      </c>
      <c r="AN4" s="22">
        <v>6.7152370611653991</v>
      </c>
      <c r="AO4" s="22">
        <v>7.2812160694896848</v>
      </c>
      <c r="AP4" s="22">
        <v>7.2812160694896848</v>
      </c>
      <c r="AQ4" s="22">
        <v>8.5064060803474479</v>
      </c>
      <c r="AR4" s="22">
        <v>9.7133550488599329</v>
      </c>
      <c r="AS4" s="22">
        <v>8.6771625045240679</v>
      </c>
      <c r="AT4" s="22">
        <v>10.335070575461454</v>
      </c>
      <c r="AU4" s="22">
        <v>10.335070575461454</v>
      </c>
      <c r="AV4" s="22">
        <v>5.9410061527325366</v>
      </c>
      <c r="AW4" s="22">
        <v>5.5447701773434668</v>
      </c>
      <c r="AX4" s="22">
        <v>5.5447701773434668</v>
      </c>
    </row>
    <row r="5" spans="1:51" x14ac:dyDescent="0.25">
      <c r="A5" t="s">
        <v>84</v>
      </c>
      <c r="B5" s="2">
        <v>4.6326456749909513</v>
      </c>
      <c r="C5" s="2">
        <v>4.6326456749909513</v>
      </c>
      <c r="D5" s="20">
        <v>5.0307636626854864</v>
      </c>
      <c r="E5" s="3">
        <v>5.320304017372421</v>
      </c>
      <c r="F5" s="3">
        <v>8.3604777415852318</v>
      </c>
      <c r="G5" s="3">
        <v>7.021353601158161</v>
      </c>
      <c r="H5" s="3">
        <v>8.6862106406080333</v>
      </c>
      <c r="I5" s="3">
        <v>13.210278682591385</v>
      </c>
      <c r="J5" s="3">
        <v>13.210278682591385</v>
      </c>
      <c r="K5" s="3">
        <v>13.210278682591385</v>
      </c>
      <c r="L5" s="3">
        <v>13.210278682591385</v>
      </c>
      <c r="M5" s="3">
        <v>13.210278682591385</v>
      </c>
      <c r="N5" s="3">
        <v>7.6366268548678962</v>
      </c>
      <c r="T5" s="3">
        <v>5.5012667390517551</v>
      </c>
      <c r="U5" s="3">
        <v>5.5012667390517551</v>
      </c>
      <c r="V5" s="3">
        <v>5.5012667390517551</v>
      </c>
      <c r="W5" s="16">
        <v>5.5012667390517551</v>
      </c>
      <c r="X5" s="16">
        <v>5.5012667390517551</v>
      </c>
      <c r="Y5" s="16">
        <v>5.5012667390517551</v>
      </c>
      <c r="Z5" s="16">
        <v>5.5012667390517551</v>
      </c>
      <c r="AA5" s="16">
        <v>5.5012667390517551</v>
      </c>
      <c r="AB5" s="16">
        <v>5.5012667390517551</v>
      </c>
      <c r="AC5" s="16">
        <v>5.5012667390517551</v>
      </c>
      <c r="AD5" s="16">
        <v>5.5012667390517551</v>
      </c>
      <c r="AE5" s="16">
        <v>5.5012667390517551</v>
      </c>
      <c r="AF5" s="16">
        <v>8.4690553745928323</v>
      </c>
      <c r="AG5" s="16">
        <v>10.351067680057907</v>
      </c>
      <c r="AH5" s="16">
        <v>10.351067680057907</v>
      </c>
      <c r="AI5" s="16">
        <v>10.351067680057907</v>
      </c>
      <c r="AJ5" s="16">
        <v>10.351067680057907</v>
      </c>
      <c r="AK5" s="16">
        <v>10.351067680057907</v>
      </c>
      <c r="AL5" s="16">
        <v>3.8002171552660147</v>
      </c>
      <c r="AM5" s="16">
        <v>3.8002171552660147</v>
      </c>
      <c r="AN5" s="16">
        <v>3.8002171552660147</v>
      </c>
      <c r="AO5" s="16">
        <v>3.8002171552660147</v>
      </c>
      <c r="AP5" s="16">
        <v>3.8002171552660147</v>
      </c>
      <c r="AQ5" s="16">
        <v>3.8002171552660147</v>
      </c>
      <c r="AR5" s="16">
        <v>3.8002171552660147</v>
      </c>
      <c r="AS5" s="16">
        <v>3.8002171552660147</v>
      </c>
      <c r="AT5" s="16">
        <v>7.3470865001809624</v>
      </c>
      <c r="AU5" s="16">
        <v>7.3470865001809624</v>
      </c>
      <c r="AV5" s="16">
        <v>7.3470865001809624</v>
      </c>
      <c r="AW5" s="16">
        <v>7.3470865001809624</v>
      </c>
      <c r="AX5" s="16">
        <v>7.3470865001809624</v>
      </c>
    </row>
    <row r="7" spans="1:51" x14ac:dyDescent="0.25">
      <c r="C7">
        <f>B2*(C$1-B$1)</f>
        <v>455.13636363636363</v>
      </c>
      <c r="D7">
        <f t="shared" ref="D7:AX9" si="0">C2*(D$1-C$1)</f>
        <v>268.29090909090911</v>
      </c>
      <c r="E7">
        <f t="shared" si="0"/>
        <v>117.52840909090909</v>
      </c>
      <c r="F7">
        <f t="shared" si="0"/>
        <v>54.184090909090919</v>
      </c>
      <c r="G7">
        <f t="shared" si="0"/>
        <v>8.8181818181818183</v>
      </c>
      <c r="H7">
        <f t="shared" si="0"/>
        <v>88.181818181818187</v>
      </c>
      <c r="I7">
        <f t="shared" si="0"/>
        <v>231.42954545454546</v>
      </c>
      <c r="J7">
        <f t="shared" si="0"/>
        <v>200.58181818181816</v>
      </c>
      <c r="K7">
        <f t="shared" si="0"/>
        <v>530.10909090909092</v>
      </c>
      <c r="L7">
        <f t="shared" si="0"/>
        <v>37.394318181818186</v>
      </c>
      <c r="M7">
        <f t="shared" si="0"/>
        <v>149.57727272727274</v>
      </c>
      <c r="N7">
        <f t="shared" si="0"/>
        <v>349.01363636363641</v>
      </c>
      <c r="O7">
        <f t="shared" si="0"/>
        <v>237.86250000000001</v>
      </c>
      <c r="P7">
        <f t="shared" si="0"/>
        <v>82.670454545454547</v>
      </c>
      <c r="Q7">
        <f t="shared" si="0"/>
        <v>64.857954545454547</v>
      </c>
      <c r="R7">
        <f t="shared" si="0"/>
        <v>393.47159090909093</v>
      </c>
      <c r="S7">
        <f t="shared" si="0"/>
        <v>198.89772727272728</v>
      </c>
      <c r="T7">
        <f t="shared" si="0"/>
        <v>166.18636363636367</v>
      </c>
      <c r="U7">
        <f t="shared" si="0"/>
        <v>126.16363636363639</v>
      </c>
      <c r="V7">
        <f t="shared" si="0"/>
        <v>149.8193181818182</v>
      </c>
      <c r="W7">
        <f t="shared" si="0"/>
        <v>489.32500000000005</v>
      </c>
      <c r="X7">
        <f t="shared" si="0"/>
        <v>535.61250000000007</v>
      </c>
      <c r="Y7">
        <f t="shared" si="0"/>
        <v>53.409090909090921</v>
      </c>
      <c r="Z7">
        <f t="shared" si="0"/>
        <v>368.52272727272731</v>
      </c>
      <c r="AA7">
        <f t="shared" si="0"/>
        <v>18.825000000000003</v>
      </c>
      <c r="AB7">
        <f t="shared" si="0"/>
        <v>18.39886363636364</v>
      </c>
      <c r="AC7">
        <f t="shared" si="0"/>
        <v>16.954545454545457</v>
      </c>
      <c r="AD7">
        <f t="shared" si="0"/>
        <v>97.488636363636374</v>
      </c>
      <c r="AE7">
        <f t="shared" si="0"/>
        <v>40.361363636363635</v>
      </c>
      <c r="AF7">
        <f t="shared" si="0"/>
        <v>32.052272727272729</v>
      </c>
      <c r="AG7">
        <f t="shared" si="0"/>
        <v>182.97500000000002</v>
      </c>
      <c r="AH7">
        <f t="shared" si="0"/>
        <v>879.05454545454563</v>
      </c>
      <c r="AI7">
        <f t="shared" si="0"/>
        <v>851.58409090909106</v>
      </c>
      <c r="AJ7">
        <f t="shared" si="0"/>
        <v>186.97159090909093</v>
      </c>
      <c r="AK7">
        <f t="shared" si="0"/>
        <v>247.17272727272729</v>
      </c>
      <c r="AL7">
        <f t="shared" si="0"/>
        <v>228.51818181818183</v>
      </c>
      <c r="AM7">
        <f t="shared" si="0"/>
        <v>52.568181818181827</v>
      </c>
      <c r="AN7">
        <f t="shared" si="0"/>
        <v>36.797727272727279</v>
      </c>
      <c r="AO7">
        <f t="shared" si="0"/>
        <v>80.706818181818178</v>
      </c>
      <c r="AP7">
        <f t="shared" si="0"/>
        <v>67.150000000000006</v>
      </c>
      <c r="AQ7">
        <f t="shared" si="0"/>
        <v>146.5090909090909</v>
      </c>
      <c r="AR7">
        <f t="shared" si="0"/>
        <v>45.69886363636364</v>
      </c>
      <c r="AS7">
        <f t="shared" si="0"/>
        <v>110.64204545454547</v>
      </c>
      <c r="AT7">
        <f t="shared" si="0"/>
        <v>154.89886363636364</v>
      </c>
      <c r="AU7">
        <f t="shared" si="0"/>
        <v>191.77954545454548</v>
      </c>
      <c r="AV7">
        <f t="shared" si="0"/>
        <v>649.1</v>
      </c>
      <c r="AW7">
        <f t="shared" si="0"/>
        <v>211.17954545454549</v>
      </c>
      <c r="AX7">
        <f t="shared" si="0"/>
        <v>191.25795454545454</v>
      </c>
      <c r="AY7" s="14">
        <f>SUM(C7:AX7)/(AX$1-B$1)</f>
        <v>6.4882325017527451</v>
      </c>
    </row>
    <row r="8" spans="1:51" x14ac:dyDescent="0.25">
      <c r="C8">
        <f t="shared" ref="C8:R9" si="1">B3*(C$1-B$1)</f>
        <v>479.66002612671457</v>
      </c>
      <c r="D8">
        <f t="shared" si="1"/>
        <v>282.74696276943172</v>
      </c>
      <c r="E8">
        <f t="shared" si="1"/>
        <v>133.519399085565</v>
      </c>
      <c r="F8">
        <f t="shared" si="1"/>
        <v>60.588634879163941</v>
      </c>
      <c r="G8">
        <f t="shared" si="1"/>
        <v>10.472109732201176</v>
      </c>
      <c r="H8">
        <f t="shared" si="1"/>
        <v>89.760940561724368</v>
      </c>
      <c r="I8">
        <f t="shared" si="1"/>
        <v>267.03879817113</v>
      </c>
      <c r="J8">
        <f t="shared" si="1"/>
        <v>261.80274330502937</v>
      </c>
      <c r="K8">
        <f t="shared" si="1"/>
        <v>691.90725016329191</v>
      </c>
      <c r="L8">
        <f t="shared" si="1"/>
        <v>56.100587851077719</v>
      </c>
      <c r="M8">
        <f t="shared" si="1"/>
        <v>215.42625734813851</v>
      </c>
      <c r="N8">
        <f t="shared" si="1"/>
        <v>502.6612671456565</v>
      </c>
      <c r="O8">
        <f t="shared" si="1"/>
        <v>357.92175048987593</v>
      </c>
      <c r="P8">
        <f t="shared" si="1"/>
        <v>106.59111691704767</v>
      </c>
      <c r="Q8">
        <f t="shared" si="1"/>
        <v>84.150881776616586</v>
      </c>
      <c r="R8">
        <f t="shared" si="1"/>
        <v>510.51534944480727</v>
      </c>
      <c r="S8">
        <f t="shared" si="0"/>
        <v>258.06270411495751</v>
      </c>
      <c r="T8">
        <f t="shared" si="0"/>
        <v>198.97008491182231</v>
      </c>
      <c r="U8">
        <f t="shared" si="0"/>
        <v>167.55375571521881</v>
      </c>
      <c r="V8">
        <f t="shared" si="0"/>
        <v>198.97008491182234</v>
      </c>
      <c r="W8">
        <f t="shared" si="0"/>
        <v>774.93612018288695</v>
      </c>
      <c r="X8">
        <f t="shared" si="0"/>
        <v>848.24088830829521</v>
      </c>
      <c r="Y8">
        <f t="shared" si="0"/>
        <v>86.020901371652513</v>
      </c>
      <c r="Z8">
        <f t="shared" si="0"/>
        <v>593.54421946440243</v>
      </c>
      <c r="AA8">
        <f t="shared" si="0"/>
        <v>22.440235140431092</v>
      </c>
      <c r="AB8">
        <f t="shared" si="0"/>
        <v>20.944219464402352</v>
      </c>
      <c r="AC8">
        <f t="shared" si="0"/>
        <v>17.952188112344874</v>
      </c>
      <c r="AD8">
        <f t="shared" si="0"/>
        <v>103.22508164598302</v>
      </c>
      <c r="AE8">
        <f t="shared" si="0"/>
        <v>44.506466361854997</v>
      </c>
      <c r="AF8">
        <f t="shared" si="0"/>
        <v>37.026387981711295</v>
      </c>
      <c r="AG8">
        <f t="shared" si="0"/>
        <v>291.72305682560415</v>
      </c>
      <c r="AH8">
        <f t="shared" si="0"/>
        <v>1292.5575440888306</v>
      </c>
      <c r="AI8">
        <f t="shared" si="0"/>
        <v>1252.1651208360547</v>
      </c>
      <c r="AJ8">
        <f t="shared" si="0"/>
        <v>209.44219464402352</v>
      </c>
      <c r="AK8">
        <f t="shared" si="0"/>
        <v>257.68870019595033</v>
      </c>
      <c r="AL8">
        <f t="shared" si="0"/>
        <v>238.24049640757673</v>
      </c>
      <c r="AM8">
        <f t="shared" si="0"/>
        <v>82.280862181580659</v>
      </c>
      <c r="AN8">
        <f t="shared" si="0"/>
        <v>44.506466361854997</v>
      </c>
      <c r="AO8">
        <f t="shared" si="0"/>
        <v>104.72109732201176</v>
      </c>
      <c r="AP8">
        <f t="shared" si="0"/>
        <v>90.508948399738713</v>
      </c>
      <c r="AQ8">
        <f t="shared" si="0"/>
        <v>197.47406923579356</v>
      </c>
      <c r="AR8">
        <f t="shared" si="0"/>
        <v>70.68674069235793</v>
      </c>
      <c r="AS8">
        <f t="shared" si="0"/>
        <v>173.91182233834093</v>
      </c>
      <c r="AT8">
        <f t="shared" si="0"/>
        <v>204.20613977792291</v>
      </c>
      <c r="AU8">
        <f t="shared" si="0"/>
        <v>330.61946440235141</v>
      </c>
      <c r="AV8">
        <f t="shared" si="0"/>
        <v>1119.0197256694971</v>
      </c>
      <c r="AW8">
        <f t="shared" si="0"/>
        <v>333.98549967341603</v>
      </c>
      <c r="AX8">
        <f t="shared" si="0"/>
        <v>316.40731548007835</v>
      </c>
      <c r="AY8" s="14">
        <f>SUM(C8:AX8)/(AX$1-B$1)</f>
        <v>9.0574567339256031</v>
      </c>
    </row>
    <row r="9" spans="1:51" x14ac:dyDescent="0.25">
      <c r="C9">
        <f t="shared" si="1"/>
        <v>468.34999999999997</v>
      </c>
      <c r="D9">
        <f t="shared" si="0"/>
        <v>276.08</v>
      </c>
      <c r="E9">
        <f t="shared" si="0"/>
        <v>126.38914223669923</v>
      </c>
      <c r="F9">
        <f t="shared" si="0"/>
        <v>57.732899022801298</v>
      </c>
      <c r="G9">
        <f t="shared" si="0"/>
        <v>9.7346362649294242</v>
      </c>
      <c r="H9">
        <f t="shared" si="0"/>
        <v>89.056822294607315</v>
      </c>
      <c r="I9">
        <f t="shared" si="0"/>
        <v>251.16091205211725</v>
      </c>
      <c r="J9">
        <f t="shared" si="0"/>
        <v>234.50481360839666</v>
      </c>
      <c r="K9">
        <f t="shared" si="0"/>
        <v>619.76272167933405</v>
      </c>
      <c r="L9">
        <f t="shared" si="0"/>
        <v>47.759609120521176</v>
      </c>
      <c r="M9">
        <f t="shared" si="0"/>
        <v>186.06471226927252</v>
      </c>
      <c r="N9">
        <f t="shared" si="0"/>
        <v>434.15099529496922</v>
      </c>
      <c r="O9">
        <f t="shared" si="0"/>
        <v>304.38827361563511</v>
      </c>
      <c r="P9">
        <f t="shared" si="0"/>
        <v>95.925081433224761</v>
      </c>
      <c r="Q9">
        <f t="shared" si="0"/>
        <v>75.548317046688396</v>
      </c>
      <c r="R9">
        <f t="shared" si="0"/>
        <v>458.32645674990954</v>
      </c>
      <c r="S9">
        <f t="shared" si="0"/>
        <v>231.68150560984441</v>
      </c>
      <c r="T9">
        <f t="shared" si="0"/>
        <v>184.3520810712993</v>
      </c>
      <c r="U9">
        <f t="shared" si="0"/>
        <v>149.09822656532756</v>
      </c>
      <c r="V9">
        <f t="shared" si="0"/>
        <v>177.05414404632648</v>
      </c>
      <c r="W9">
        <f t="shared" si="0"/>
        <v>647.58436482084687</v>
      </c>
      <c r="X9">
        <f t="shared" si="0"/>
        <v>708.84234527687295</v>
      </c>
      <c r="Y9">
        <f t="shared" si="0"/>
        <v>71.479551212450232</v>
      </c>
      <c r="Z9">
        <f t="shared" si="0"/>
        <v>493.20890336590662</v>
      </c>
      <c r="AA9">
        <f t="shared" si="0"/>
        <v>20.828230184581976</v>
      </c>
      <c r="AB9">
        <f t="shared" si="0"/>
        <v>19.809265291349977</v>
      </c>
      <c r="AC9">
        <f t="shared" si="0"/>
        <v>17.507347086500182</v>
      </c>
      <c r="AD9">
        <f t="shared" si="0"/>
        <v>100.66724574737604</v>
      </c>
      <c r="AE9">
        <f t="shared" si="0"/>
        <v>42.658197611292067</v>
      </c>
      <c r="AF9">
        <f t="shared" si="0"/>
        <v>34.808469055374587</v>
      </c>
      <c r="AG9">
        <f t="shared" si="0"/>
        <v>243.23315237061166</v>
      </c>
      <c r="AH9">
        <f t="shared" si="0"/>
        <v>1108.1798045602604</v>
      </c>
      <c r="AI9">
        <f t="shared" si="0"/>
        <v>1073.5491856677522</v>
      </c>
      <c r="AJ9">
        <f t="shared" si="0"/>
        <v>199.4227289178429</v>
      </c>
      <c r="AK9">
        <f t="shared" si="0"/>
        <v>252.99971045964529</v>
      </c>
      <c r="AL9">
        <f t="shared" si="0"/>
        <v>233.90539268910601</v>
      </c>
      <c r="AM9">
        <f t="shared" si="0"/>
        <v>69.032211364458917</v>
      </c>
      <c r="AN9">
        <f t="shared" si="0"/>
        <v>41.069200144770171</v>
      </c>
      <c r="AO9">
        <f t="shared" si="0"/>
        <v>94.013318856315593</v>
      </c>
      <c r="AP9">
        <f t="shared" si="0"/>
        <v>80.093376764386534</v>
      </c>
      <c r="AQ9">
        <f t="shared" si="0"/>
        <v>174.74918566775244</v>
      </c>
      <c r="AR9">
        <f t="shared" si="0"/>
        <v>59.544842562432137</v>
      </c>
      <c r="AS9">
        <f t="shared" si="0"/>
        <v>145.70032573289899</v>
      </c>
      <c r="AT9">
        <f t="shared" si="0"/>
        <v>182.22041259500543</v>
      </c>
      <c r="AU9">
        <f t="shared" si="0"/>
        <v>268.71183496199779</v>
      </c>
      <c r="AV9">
        <f t="shared" si="0"/>
        <v>909.48621064060796</v>
      </c>
      <c r="AW9">
        <f t="shared" si="0"/>
        <v>279.2272891784292</v>
      </c>
      <c r="AX9">
        <f t="shared" si="0"/>
        <v>260.60419833514294</v>
      </c>
    </row>
    <row r="10" spans="1:51" x14ac:dyDescent="0.25">
      <c r="C10">
        <f>SUM(C7)/(C$1-B$1)</f>
        <v>4.790909090909091</v>
      </c>
      <c r="G10">
        <f>SUM(D7:G7)/(G$1-C$1)</f>
        <v>5.1588688610240334</v>
      </c>
      <c r="M10">
        <f>SUM(H7:M7)/(M$1-G$1)</f>
        <v>12.755400656044985</v>
      </c>
      <c r="Q10">
        <f>SUM(N7:Q7)/(Q$1-M$1)</f>
        <v>8.0703796203796205</v>
      </c>
      <c r="R10">
        <f>SUM(R7)/(R$1-Q$1)</f>
        <v>4.3238636363636367</v>
      </c>
      <c r="U10">
        <f>SUM(S7:U7)/(U$1-R$1)</f>
        <v>5.4583080808080817</v>
      </c>
      <c r="W10">
        <f>SUM(V7:W7)/(W$1-U$1)</f>
        <v>6.8725195503421315</v>
      </c>
      <c r="Y10">
        <f>SUM(X7:Y7)/(Y$1-W$1)</f>
        <v>6.4727647352647359</v>
      </c>
      <c r="AC10">
        <f>SUM(Z7:AC7)/(AC$1-Y$1)</f>
        <v>4.6966792929292929</v>
      </c>
      <c r="AG10">
        <f>SUM(AD7:AG7)/(AG$1-AC$1)</f>
        <v>4.0099690082644637</v>
      </c>
      <c r="AH10">
        <f>SUM(AH7)/(AH$1-AG$1)</f>
        <v>9.1568181818181831</v>
      </c>
      <c r="AI10">
        <f>SUM(AI7)/(AI$1-AH$1)</f>
        <v>9.1568181818181831</v>
      </c>
      <c r="AK10">
        <f>SUM(AJ7:AK7)/(AK$1-AI$1)</f>
        <v>4.9334581611570254</v>
      </c>
      <c r="AP10">
        <f>SUM(AL7:AP7)/(AP$1-AK$1)</f>
        <v>5.1180319680319677</v>
      </c>
      <c r="AU10">
        <f>SUM(AQ7:AU7)/(AU$1-AP$1)</f>
        <v>6.9841764418377341</v>
      </c>
      <c r="AV10">
        <f>SUM(AV7)/(AV$1-AU$1)</f>
        <v>7.3761363636363635</v>
      </c>
      <c r="AX10">
        <f>SUM(AW7:AX7)/(AX$1-AV$1)</f>
        <v>4.28125</v>
      </c>
    </row>
    <row r="11" spans="1:51" x14ac:dyDescent="0.25">
      <c r="C11">
        <f>SUM(C8)/(C$1-B$1)</f>
        <v>5.0490529065969953</v>
      </c>
      <c r="G11">
        <f>SUM(D8:G8)/(G$1-C$1)</f>
        <v>5.601460993866227</v>
      </c>
      <c r="M11">
        <f>SUM(H8:M8)/(M$1-G$1)</f>
        <v>16.309655437117442</v>
      </c>
      <c r="Q11">
        <f>SUM(N8:Q8)/(Q$1-M$1)</f>
        <v>11.553022157463699</v>
      </c>
      <c r="R11">
        <f>SUM(R8)/(R$1-Q$1)</f>
        <v>5.6100587851077721</v>
      </c>
      <c r="U11">
        <f>SUM(S8:U8)/(U$1-R$1)</f>
        <v>6.9398504971333184</v>
      </c>
      <c r="W11">
        <f>SUM(V8:W8)/(W$1-U$1)</f>
        <v>10.472109732201176</v>
      </c>
      <c r="Y11">
        <f>SUM(X8:Y8)/(Y$1-W$1)</f>
        <v>10.266613073406019</v>
      </c>
      <c r="AC11">
        <f>SUM(Z8:AC8)/(AC$1-Y$1)</f>
        <v>7.2764540242397873</v>
      </c>
      <c r="AG11">
        <f>SUM(AD8:AG8)/(AG$1-AC$1)</f>
        <v>5.4145567365358351</v>
      </c>
      <c r="AH11">
        <f>SUM(AH8)/(AH$1-AG$1)</f>
        <v>13.464141084258651</v>
      </c>
      <c r="AI11">
        <f>SUM(AI8)/(AI$1-AH$1)</f>
        <v>13.464141084258653</v>
      </c>
      <c r="AK11">
        <f>SUM(AJ8:AK8)/(AK$1-AI$1)</f>
        <v>5.3083056231815213</v>
      </c>
      <c r="AP11">
        <f>SUM(AL8:AP8)/(AP$1-AK$1)</f>
        <v>6.1566798975028894</v>
      </c>
      <c r="AU11">
        <f>SUM(AQ8:AU8)/(AU$1-AP$1)</f>
        <v>10.504282112330825</v>
      </c>
      <c r="AV11">
        <f>SUM(AV8)/(AV$1-AU$1)</f>
        <v>12.716133246244285</v>
      </c>
      <c r="AX11">
        <f>SUM(AW8:AX8)/(AX$1-AV$1)</f>
        <v>6.91907250163292</v>
      </c>
    </row>
    <row r="14" spans="1:51" x14ac:dyDescent="0.25">
      <c r="E14" t="s">
        <v>29</v>
      </c>
      <c r="F14" t="s">
        <v>30</v>
      </c>
      <c r="G14" t="s">
        <v>31</v>
      </c>
      <c r="H14" t="s">
        <v>32</v>
      </c>
      <c r="I14" t="s">
        <v>33</v>
      </c>
    </row>
    <row r="15" spans="1:51" x14ac:dyDescent="0.25">
      <c r="D15">
        <v>2016</v>
      </c>
      <c r="E15">
        <f>G10</f>
        <v>5.1588688610240334</v>
      </c>
      <c r="F15">
        <f>M10</f>
        <v>12.755400656044985</v>
      </c>
      <c r="G15">
        <f>Q10</f>
        <v>8.0703796203796205</v>
      </c>
      <c r="H15">
        <f>C10</f>
        <v>4.790909090909091</v>
      </c>
    </row>
    <row r="16" spans="1:51" x14ac:dyDescent="0.25">
      <c r="D16">
        <v>2017</v>
      </c>
      <c r="E16">
        <f>U10</f>
        <v>5.4583080808080817</v>
      </c>
      <c r="F16">
        <f>W10</f>
        <v>6.8725195503421315</v>
      </c>
      <c r="G16">
        <f>Y10</f>
        <v>6.4727647352647359</v>
      </c>
      <c r="H16">
        <f>R10</f>
        <v>4.3238636363636367</v>
      </c>
    </row>
    <row r="17" spans="4:9" x14ac:dyDescent="0.25">
      <c r="D17">
        <v>2018</v>
      </c>
      <c r="E17">
        <f>AG10</f>
        <v>4.0099690082644637</v>
      </c>
      <c r="F17">
        <f>AH10</f>
        <v>9.1568181818181831</v>
      </c>
      <c r="G17">
        <f>AI10</f>
        <v>9.1568181818181831</v>
      </c>
      <c r="H17">
        <f>AC10</f>
        <v>4.6966792929292929</v>
      </c>
    </row>
    <row r="18" spans="4:9" x14ac:dyDescent="0.25">
      <c r="D18">
        <v>2019</v>
      </c>
      <c r="E18">
        <f>AP10</f>
        <v>5.1180319680319677</v>
      </c>
      <c r="F18">
        <f>AU10</f>
        <v>6.9841764418377341</v>
      </c>
      <c r="G18">
        <f>AV10</f>
        <v>7.3761363636363635</v>
      </c>
      <c r="H18">
        <f>AK10</f>
        <v>4.9334581611570254</v>
      </c>
    </row>
    <row r="19" spans="4:9" x14ac:dyDescent="0.25">
      <c r="D19">
        <v>2020</v>
      </c>
      <c r="H19">
        <f>AX10</f>
        <v>4.28125</v>
      </c>
    </row>
    <row r="20" spans="4:9" x14ac:dyDescent="0.25">
      <c r="D20" t="s">
        <v>92</v>
      </c>
      <c r="E20">
        <f>AVERAGE(E15:E18)</f>
        <v>4.9362944795321368</v>
      </c>
      <c r="F20">
        <f t="shared" ref="F20:G20" si="2">AVERAGE(F15:F18)</f>
        <v>8.9422287075107576</v>
      </c>
      <c r="G20">
        <f t="shared" si="2"/>
        <v>7.7690247252747255</v>
      </c>
      <c r="H20">
        <f>AVERAGE(H15:H19)</f>
        <v>4.6052320362718095</v>
      </c>
      <c r="I20" s="14">
        <f>AY7</f>
        <v>6.4882325017527451</v>
      </c>
    </row>
    <row r="22" spans="4:9" x14ac:dyDescent="0.25">
      <c r="E22" t="s">
        <v>29</v>
      </c>
      <c r="F22" t="s">
        <v>30</v>
      </c>
      <c r="G22" t="s">
        <v>31</v>
      </c>
      <c r="H22" t="s">
        <v>32</v>
      </c>
      <c r="I22" t="s">
        <v>33</v>
      </c>
    </row>
    <row r="23" spans="4:9" x14ac:dyDescent="0.25">
      <c r="D23">
        <v>2016</v>
      </c>
      <c r="E23">
        <f>G11</f>
        <v>5.601460993866227</v>
      </c>
      <c r="F23">
        <f>M11</f>
        <v>16.309655437117442</v>
      </c>
      <c r="G23">
        <f>Q11</f>
        <v>11.553022157463699</v>
      </c>
      <c r="H23">
        <f>C11</f>
        <v>5.0490529065969953</v>
      </c>
    </row>
    <row r="24" spans="4:9" x14ac:dyDescent="0.25">
      <c r="D24">
        <v>2017</v>
      </c>
      <c r="E24">
        <f>U11</f>
        <v>6.9398504971333184</v>
      </c>
      <c r="F24">
        <f>W11</f>
        <v>10.472109732201176</v>
      </c>
      <c r="G24">
        <f>Y11</f>
        <v>10.266613073406019</v>
      </c>
      <c r="H24">
        <f>R11</f>
        <v>5.6100587851077721</v>
      </c>
    </row>
    <row r="25" spans="4:9" x14ac:dyDescent="0.25">
      <c r="D25">
        <v>2018</v>
      </c>
      <c r="E25">
        <f>AG11</f>
        <v>5.4145567365358351</v>
      </c>
      <c r="F25">
        <f>AH11</f>
        <v>13.464141084258651</v>
      </c>
      <c r="G25">
        <f>AI11</f>
        <v>13.464141084258653</v>
      </c>
      <c r="H25">
        <f>AC11</f>
        <v>7.2764540242397873</v>
      </c>
    </row>
    <row r="26" spans="4:9" x14ac:dyDescent="0.25">
      <c r="D26">
        <v>2019</v>
      </c>
      <c r="E26">
        <f>AP11</f>
        <v>6.1566798975028894</v>
      </c>
      <c r="F26">
        <f>AU11</f>
        <v>10.504282112330825</v>
      </c>
      <c r="G26">
        <f>AV11</f>
        <v>12.716133246244285</v>
      </c>
      <c r="H26">
        <f>AK11</f>
        <v>5.3083056231815213</v>
      </c>
    </row>
    <row r="27" spans="4:9" x14ac:dyDescent="0.25">
      <c r="D27">
        <v>2020</v>
      </c>
      <c r="H27">
        <f>AX11</f>
        <v>6.91907250163292</v>
      </c>
    </row>
    <row r="28" spans="4:9" x14ac:dyDescent="0.25">
      <c r="D28" t="s">
        <v>92</v>
      </c>
      <c r="E28">
        <f>AVERAGE(E23:E26)</f>
        <v>6.0281370312595675</v>
      </c>
      <c r="F28">
        <f t="shared" ref="F28:G28" si="3">AVERAGE(F23:F26)</f>
        <v>12.687547091477024</v>
      </c>
      <c r="G28">
        <f t="shared" si="3"/>
        <v>11.999977390343163</v>
      </c>
      <c r="H28">
        <f>AVERAGE(H23:H27)</f>
        <v>6.0325887681517996</v>
      </c>
      <c r="I28" s="14">
        <f>AY8</f>
        <v>9.0574567339256031</v>
      </c>
    </row>
    <row r="30" spans="4:9" x14ac:dyDescent="0.25">
      <c r="I30">
        <f>(I28-I20)/I20</f>
        <v>0.39598214636710416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84"/>
  <sheetViews>
    <sheetView zoomScale="90" zoomScaleNormal="90" workbookViewId="0">
      <selection activeCell="D18" sqref="D18"/>
    </sheetView>
  </sheetViews>
  <sheetFormatPr baseColWidth="10" defaultRowHeight="15" x14ac:dyDescent="0.25"/>
  <sheetData>
    <row r="1" spans="1:17" x14ac:dyDescent="0.25">
      <c r="B1" s="17">
        <v>43542</v>
      </c>
      <c r="C1" s="4">
        <v>43587</v>
      </c>
      <c r="D1" s="4">
        <v>43598</v>
      </c>
      <c r="E1" s="4">
        <v>43607</v>
      </c>
      <c r="F1" s="4">
        <v>43623</v>
      </c>
      <c r="G1" s="17">
        <v>43637</v>
      </c>
      <c r="H1" s="4">
        <v>43669</v>
      </c>
      <c r="I1" s="4">
        <v>43676</v>
      </c>
      <c r="J1" s="4">
        <v>43678</v>
      </c>
      <c r="K1" s="4">
        <v>43704</v>
      </c>
      <c r="L1" s="17">
        <v>43730</v>
      </c>
      <c r="M1" s="4">
        <v>43739</v>
      </c>
      <c r="N1" s="17">
        <v>43822</v>
      </c>
      <c r="O1" s="4">
        <v>43901</v>
      </c>
      <c r="P1" s="17">
        <v>43912</v>
      </c>
    </row>
    <row r="2" spans="1:17" x14ac:dyDescent="0.25">
      <c r="A2" t="s">
        <v>175</v>
      </c>
      <c r="B2" s="20">
        <v>2.885187705568788</v>
      </c>
      <c r="C2" s="20">
        <v>3.429559373936713</v>
      </c>
      <c r="D2" s="20">
        <v>3.429559373936713</v>
      </c>
      <c r="E2" s="20">
        <v>3.429559373936713</v>
      </c>
      <c r="F2" s="20">
        <v>3.429559373936713</v>
      </c>
      <c r="G2" s="20">
        <v>3.429559373936713</v>
      </c>
      <c r="H2" s="20">
        <v>3.5094873539752749</v>
      </c>
      <c r="I2" s="20">
        <v>3.5094873539752749</v>
      </c>
      <c r="J2" s="20">
        <v>5.2849722127707839</v>
      </c>
      <c r="K2" s="20">
        <v>6.4246852670976518</v>
      </c>
      <c r="L2" s="20">
        <v>6.4246852670976518</v>
      </c>
      <c r="M2" s="20">
        <v>5.1594533287966433</v>
      </c>
      <c r="N2" s="20">
        <v>3.0398236361574233</v>
      </c>
      <c r="O2" s="20">
        <v>2.8924123851650219</v>
      </c>
      <c r="P2" s="20">
        <v>2.8924123851650219</v>
      </c>
    </row>
    <row r="3" spans="1:17" x14ac:dyDescent="0.25">
      <c r="A3" t="s">
        <v>176</v>
      </c>
      <c r="B3" s="20">
        <v>6.1913357400722022</v>
      </c>
      <c r="C3" s="20">
        <v>8.5499398315282793</v>
      </c>
      <c r="D3" s="20">
        <v>8.5499398315282793</v>
      </c>
      <c r="E3" s="20">
        <v>9.4344163658243083</v>
      </c>
      <c r="F3" s="20">
        <v>10.318892900120336</v>
      </c>
      <c r="G3" s="20">
        <v>10.318892900120336</v>
      </c>
      <c r="H3" s="20">
        <v>10.024067388688328</v>
      </c>
      <c r="I3" s="20">
        <v>10.024067388688328</v>
      </c>
      <c r="J3" s="20">
        <v>11.203369434416366</v>
      </c>
      <c r="K3" s="20">
        <v>11.793020457280385</v>
      </c>
      <c r="L3" s="20">
        <v>11.793020457280385</v>
      </c>
      <c r="M3" s="20">
        <v>9.4344163658243083</v>
      </c>
      <c r="N3" s="20">
        <v>6.7809867629362213</v>
      </c>
      <c r="O3" s="20">
        <v>6.1913357400722022</v>
      </c>
      <c r="P3" s="20">
        <v>6.1913357400722022</v>
      </c>
    </row>
    <row r="4" spans="1:17" x14ac:dyDescent="0.25">
      <c r="A4" t="s">
        <v>177</v>
      </c>
      <c r="B4" s="20">
        <v>4.6002190580503832</v>
      </c>
      <c r="C4" s="20">
        <v>8.2803943044906898</v>
      </c>
      <c r="D4" s="20">
        <v>8.2803943044906898</v>
      </c>
      <c r="E4" s="20">
        <v>7.3603504928806132</v>
      </c>
      <c r="F4" s="20">
        <v>7.3603504928806132</v>
      </c>
      <c r="G4" s="20">
        <v>7.3603504928806132</v>
      </c>
      <c r="H4" s="20">
        <v>7.3603504928806132</v>
      </c>
      <c r="I4" s="20">
        <v>7.3603504928806132</v>
      </c>
      <c r="J4" s="20">
        <v>7.3603504928806132</v>
      </c>
      <c r="K4" s="20">
        <v>7.3603504928806132</v>
      </c>
      <c r="L4" s="20">
        <v>7.3603504928806132</v>
      </c>
      <c r="M4" s="20">
        <v>5.5202628696604599</v>
      </c>
      <c r="N4" s="20">
        <v>7.3603504928806132</v>
      </c>
      <c r="O4" s="20">
        <v>6.4403066812705365</v>
      </c>
      <c r="P4" s="20">
        <v>6.4403066812705365</v>
      </c>
    </row>
    <row r="5" spans="1:17" x14ac:dyDescent="0.25">
      <c r="A5" t="s">
        <v>178</v>
      </c>
      <c r="B5" s="20">
        <v>3.9016370808678498</v>
      </c>
      <c r="C5" s="20">
        <v>7.0938856015779095</v>
      </c>
      <c r="D5" s="20">
        <v>7.0938856015779095</v>
      </c>
      <c r="E5" s="20">
        <v>7.0938856015779095</v>
      </c>
      <c r="F5" s="20">
        <v>7.0938856015779095</v>
      </c>
      <c r="G5" s="20">
        <v>7.0938856015779095</v>
      </c>
      <c r="H5" s="20">
        <v>4.9657199211045366</v>
      </c>
      <c r="I5" s="20">
        <v>4.9657199211045366</v>
      </c>
      <c r="J5" s="20">
        <v>4.9657199211045366</v>
      </c>
      <c r="K5" s="20">
        <v>4.9657199211045366</v>
      </c>
      <c r="L5" s="20">
        <v>4.9657199211045366</v>
      </c>
      <c r="M5" s="20">
        <v>4.2563313609467448</v>
      </c>
      <c r="N5" s="20">
        <v>5.3204142011834321</v>
      </c>
      <c r="O5" s="20">
        <v>3.9016370808678498</v>
      </c>
      <c r="P5" s="20">
        <v>3.9016370808678498</v>
      </c>
    </row>
    <row r="6" spans="1:17" x14ac:dyDescent="0.25">
      <c r="A6" t="s">
        <v>175</v>
      </c>
      <c r="C6">
        <f>B2*(C$1-B$1)</f>
        <v>129.83344675059547</v>
      </c>
      <c r="D6">
        <f t="shared" ref="D6:P6" si="0">C2*(D$1-C$1)</f>
        <v>37.72515311330384</v>
      </c>
      <c r="E6">
        <f t="shared" si="0"/>
        <v>30.866034365430416</v>
      </c>
      <c r="F6">
        <f t="shared" si="0"/>
        <v>54.872949982987407</v>
      </c>
      <c r="G6">
        <f t="shared" si="0"/>
        <v>48.013831235113983</v>
      </c>
      <c r="H6">
        <f t="shared" si="0"/>
        <v>109.74589996597481</v>
      </c>
      <c r="I6">
        <f t="shared" si="0"/>
        <v>24.566411477826925</v>
      </c>
      <c r="J6">
        <f t="shared" si="0"/>
        <v>7.0189747079505498</v>
      </c>
      <c r="K6">
        <f t="shared" si="0"/>
        <v>137.40927753204039</v>
      </c>
      <c r="L6">
        <f t="shared" si="0"/>
        <v>167.04181694453894</v>
      </c>
      <c r="M6">
        <f t="shared" si="0"/>
        <v>57.822167403878865</v>
      </c>
      <c r="N6">
        <f t="shared" si="0"/>
        <v>428.23462629012141</v>
      </c>
      <c r="O6">
        <f t="shared" si="0"/>
        <v>240.14606725643645</v>
      </c>
      <c r="P6">
        <f t="shared" si="0"/>
        <v>31.816536236815239</v>
      </c>
      <c r="Q6">
        <f>SUM(C6:P6)/(P$1-B$1)</f>
        <v>4.0678734953054452</v>
      </c>
    </row>
    <row r="7" spans="1:17" x14ac:dyDescent="0.25">
      <c r="A7" t="s">
        <v>176</v>
      </c>
      <c r="C7">
        <f t="shared" ref="C7:P9" si="1">B3*(C$1-B$1)</f>
        <v>278.61010830324909</v>
      </c>
      <c r="D7">
        <f t="shared" si="1"/>
        <v>94.049338146811067</v>
      </c>
      <c r="E7">
        <f t="shared" si="1"/>
        <v>76.949458483754512</v>
      </c>
      <c r="F7">
        <f t="shared" si="1"/>
        <v>150.95066185318893</v>
      </c>
      <c r="G7">
        <f t="shared" si="1"/>
        <v>144.4645006016847</v>
      </c>
      <c r="H7">
        <f t="shared" si="1"/>
        <v>330.20457280385074</v>
      </c>
      <c r="I7">
        <f t="shared" si="1"/>
        <v>70.168471720818303</v>
      </c>
      <c r="J7">
        <f t="shared" si="1"/>
        <v>20.048134777376657</v>
      </c>
      <c r="K7">
        <f t="shared" si="1"/>
        <v>291.28760529482554</v>
      </c>
      <c r="L7">
        <f t="shared" si="1"/>
        <v>306.61853188929001</v>
      </c>
      <c r="M7">
        <f t="shared" si="1"/>
        <v>106.13718411552347</v>
      </c>
      <c r="N7">
        <f t="shared" si="1"/>
        <v>783.05655836341759</v>
      </c>
      <c r="O7">
        <f t="shared" si="1"/>
        <v>535.69795427196152</v>
      </c>
      <c r="P7">
        <f t="shared" si="1"/>
        <v>68.104693140794225</v>
      </c>
      <c r="Q7">
        <f t="shared" ref="Q7:Q9" si="2">SUM(C7:P7)/(P$1-B$1)</f>
        <v>8.8009399290987727</v>
      </c>
    </row>
    <row r="8" spans="1:17" x14ac:dyDescent="0.25">
      <c r="A8" t="s">
        <v>177</v>
      </c>
      <c r="C8">
        <f t="shared" si="1"/>
        <v>207.00985761226724</v>
      </c>
      <c r="D8">
        <f t="shared" si="1"/>
        <v>91.084337349397586</v>
      </c>
      <c r="E8">
        <f t="shared" si="1"/>
        <v>74.523548740416203</v>
      </c>
      <c r="F8">
        <f t="shared" si="1"/>
        <v>117.76560788608981</v>
      </c>
      <c r="G8">
        <f t="shared" si="1"/>
        <v>103.04490690032858</v>
      </c>
      <c r="H8">
        <f t="shared" si="1"/>
        <v>235.53121577217962</v>
      </c>
      <c r="I8">
        <f t="shared" si="1"/>
        <v>51.522453450164292</v>
      </c>
      <c r="J8">
        <f t="shared" si="1"/>
        <v>14.720700985761226</v>
      </c>
      <c r="K8">
        <f t="shared" si="1"/>
        <v>191.36911281489594</v>
      </c>
      <c r="L8">
        <f t="shared" si="1"/>
        <v>191.36911281489594</v>
      </c>
      <c r="M8">
        <f t="shared" si="1"/>
        <v>66.243154435925518</v>
      </c>
      <c r="N8">
        <f t="shared" si="1"/>
        <v>458.18181818181819</v>
      </c>
      <c r="O8">
        <f t="shared" si="1"/>
        <v>581.46768893756848</v>
      </c>
      <c r="P8">
        <f t="shared" si="1"/>
        <v>70.843373493975903</v>
      </c>
      <c r="Q8">
        <f t="shared" si="2"/>
        <v>6.6342618631775263</v>
      </c>
    </row>
    <row r="9" spans="1:17" x14ac:dyDescent="0.25">
      <c r="A9" t="s">
        <v>178</v>
      </c>
      <c r="C9">
        <f t="shared" si="1"/>
        <v>175.57366863905324</v>
      </c>
      <c r="D9">
        <f t="shared" si="1"/>
        <v>78.032741617357004</v>
      </c>
      <c r="E9">
        <f t="shared" si="1"/>
        <v>63.844970414201185</v>
      </c>
      <c r="F9">
        <f t="shared" si="1"/>
        <v>113.50216962524655</v>
      </c>
      <c r="G9">
        <f t="shared" si="1"/>
        <v>99.314398422090733</v>
      </c>
      <c r="H9">
        <f t="shared" si="1"/>
        <v>227.0043392504931</v>
      </c>
      <c r="I9">
        <f t="shared" si="1"/>
        <v>34.760039447731756</v>
      </c>
      <c r="J9">
        <f t="shared" si="1"/>
        <v>9.9314398422090733</v>
      </c>
      <c r="K9">
        <f t="shared" si="1"/>
        <v>129.10871794871795</v>
      </c>
      <c r="L9">
        <f t="shared" si="1"/>
        <v>129.10871794871795</v>
      </c>
      <c r="M9">
        <f t="shared" si="1"/>
        <v>44.69147928994083</v>
      </c>
      <c r="N9">
        <f t="shared" si="1"/>
        <v>353.27550295857981</v>
      </c>
      <c r="O9">
        <f t="shared" si="1"/>
        <v>420.31272189349113</v>
      </c>
      <c r="P9">
        <f t="shared" si="1"/>
        <v>42.918007889546345</v>
      </c>
      <c r="Q9">
        <f t="shared" si="2"/>
        <v>5.1929159869929107</v>
      </c>
    </row>
    <row r="10" spans="1:17" x14ac:dyDescent="0.25">
      <c r="A10" t="s">
        <v>175</v>
      </c>
      <c r="G10">
        <f>SUM(C6:G6)/(G$1-B$1)</f>
        <v>3.171699109972959</v>
      </c>
      <c r="L10">
        <f>SUM(H6:L6)/(L$1-G$1)</f>
        <v>4.793358931487437</v>
      </c>
      <c r="N10">
        <f>SUM(M6:N6)/(N$1-L$1)</f>
        <v>5.2832260184130462</v>
      </c>
      <c r="P10">
        <f>SUM(O6:P6)/(P$1-N$1)</f>
        <v>3.0218067054805742</v>
      </c>
    </row>
    <row r="11" spans="1:17" x14ac:dyDescent="0.25">
      <c r="A11" t="s">
        <v>176</v>
      </c>
      <c r="G11">
        <f t="shared" ref="G11:G13" si="3">SUM(C7:G7)/(G$1-B$1)</f>
        <v>7.8423586040914559</v>
      </c>
      <c r="L11">
        <f t="shared" ref="L11:L13" si="4">SUM(H7:L7)/(L$1-G$1)</f>
        <v>10.949756091249046</v>
      </c>
      <c r="N11">
        <f t="shared" ref="N11:P13" si="5">SUM(M7:N7)/(N$1-L$1)</f>
        <v>9.665149374771099</v>
      </c>
      <c r="P11">
        <f t="shared" si="5"/>
        <v>6.7089183045861747</v>
      </c>
    </row>
    <row r="12" spans="1:17" x14ac:dyDescent="0.25">
      <c r="A12" t="s">
        <v>177</v>
      </c>
      <c r="G12">
        <f t="shared" si="3"/>
        <v>6.2466132472473621</v>
      </c>
      <c r="L12">
        <f t="shared" si="4"/>
        <v>7.3603504928806132</v>
      </c>
      <c r="N12">
        <f t="shared" si="5"/>
        <v>5.7002714414972147</v>
      </c>
      <c r="P12">
        <f t="shared" si="5"/>
        <v>7.2479006936838273</v>
      </c>
    </row>
    <row r="13" spans="1:17" x14ac:dyDescent="0.25">
      <c r="A13" t="s">
        <v>178</v>
      </c>
      <c r="G13">
        <f t="shared" si="3"/>
        <v>5.5817678812415652</v>
      </c>
      <c r="L13">
        <f t="shared" si="4"/>
        <v>5.6979919832029022</v>
      </c>
      <c r="N13">
        <f t="shared" si="5"/>
        <v>4.3257280679187025</v>
      </c>
      <c r="P13">
        <f t="shared" si="5"/>
        <v>5.1470081087004163</v>
      </c>
    </row>
    <row r="16" spans="1:17" x14ac:dyDescent="0.25">
      <c r="F16" t="s">
        <v>29</v>
      </c>
      <c r="G16" t="s">
        <v>30</v>
      </c>
      <c r="H16" t="s">
        <v>31</v>
      </c>
      <c r="I16" t="s">
        <v>32</v>
      </c>
      <c r="J16" t="s">
        <v>33</v>
      </c>
    </row>
    <row r="17" spans="1:10" x14ac:dyDescent="0.25">
      <c r="E17" t="s">
        <v>175</v>
      </c>
      <c r="F17" s="12">
        <f>G10</f>
        <v>3.171699109972959</v>
      </c>
      <c r="G17" s="12">
        <f>L10</f>
        <v>4.793358931487437</v>
      </c>
      <c r="H17" s="12">
        <f>N10</f>
        <v>5.2832260184130462</v>
      </c>
      <c r="I17" s="12">
        <f>P10</f>
        <v>3.0218067054805742</v>
      </c>
      <c r="J17" s="12">
        <f>Q6</f>
        <v>4.0678734953054452</v>
      </c>
    </row>
    <row r="18" spans="1:10" x14ac:dyDescent="0.25">
      <c r="E18" t="s">
        <v>176</v>
      </c>
      <c r="F18" s="12">
        <f t="shared" ref="F18:F20" si="6">G11</f>
        <v>7.8423586040914559</v>
      </c>
      <c r="G18" s="12">
        <f t="shared" ref="G18:G20" si="7">L11</f>
        <v>10.949756091249046</v>
      </c>
      <c r="H18" s="12">
        <f t="shared" ref="H18:H20" si="8">N11</f>
        <v>9.665149374771099</v>
      </c>
      <c r="I18" s="12">
        <f t="shared" ref="I18:I20" si="9">P11</f>
        <v>6.7089183045861747</v>
      </c>
      <c r="J18" s="12">
        <f t="shared" ref="J18:J20" si="10">Q7</f>
        <v>8.8009399290987727</v>
      </c>
    </row>
    <row r="19" spans="1:10" x14ac:dyDescent="0.25">
      <c r="E19" t="s">
        <v>177</v>
      </c>
      <c r="F19" s="12">
        <f t="shared" si="6"/>
        <v>6.2466132472473621</v>
      </c>
      <c r="G19" s="12">
        <f t="shared" si="7"/>
        <v>7.3603504928806132</v>
      </c>
      <c r="H19" s="12">
        <f t="shared" si="8"/>
        <v>5.7002714414972147</v>
      </c>
      <c r="I19" s="12">
        <f t="shared" si="9"/>
        <v>7.2479006936838273</v>
      </c>
      <c r="J19" s="12">
        <f t="shared" si="10"/>
        <v>6.6342618631775263</v>
      </c>
    </row>
    <row r="20" spans="1:10" x14ac:dyDescent="0.25">
      <c r="E20" t="s">
        <v>178</v>
      </c>
      <c r="F20" s="12">
        <f t="shared" si="6"/>
        <v>5.5817678812415652</v>
      </c>
      <c r="G20" s="12">
        <f t="shared" si="7"/>
        <v>5.6979919832029022</v>
      </c>
      <c r="H20" s="12">
        <f t="shared" si="8"/>
        <v>4.3257280679187025</v>
      </c>
      <c r="I20" s="12">
        <f t="shared" si="9"/>
        <v>5.1470081087004163</v>
      </c>
      <c r="J20" s="12">
        <f t="shared" si="10"/>
        <v>5.1929159869929107</v>
      </c>
    </row>
    <row r="24" spans="1:10" x14ac:dyDescent="0.25">
      <c r="A24" t="s">
        <v>219</v>
      </c>
    </row>
    <row r="25" spans="1:10" x14ac:dyDescent="0.25">
      <c r="A25" s="27" t="s">
        <v>220</v>
      </c>
      <c r="B25" s="28" t="s">
        <v>221</v>
      </c>
      <c r="C25" s="29" t="s">
        <v>87</v>
      </c>
      <c r="D25" s="29" t="s">
        <v>88</v>
      </c>
      <c r="E25" s="29" t="s">
        <v>89</v>
      </c>
      <c r="F25" s="29" t="s">
        <v>222</v>
      </c>
    </row>
    <row r="26" spans="1:10" x14ac:dyDescent="0.25">
      <c r="A26" s="30">
        <v>43376</v>
      </c>
      <c r="B26" s="31">
        <v>0.44791666666666669</v>
      </c>
      <c r="C26" s="32"/>
      <c r="D26" s="33"/>
      <c r="E26" s="32"/>
      <c r="F26" s="32"/>
    </row>
    <row r="27" spans="1:10" x14ac:dyDescent="0.25">
      <c r="A27" s="34">
        <v>43458</v>
      </c>
      <c r="B27" s="35">
        <v>0.39583333333333331</v>
      </c>
      <c r="C27" s="36"/>
      <c r="D27" s="36"/>
      <c r="E27" s="36"/>
      <c r="F27" s="36"/>
    </row>
    <row r="28" spans="1:10" x14ac:dyDescent="0.25">
      <c r="A28" s="30">
        <v>43473</v>
      </c>
      <c r="B28" s="31">
        <v>0.3888888888888889</v>
      </c>
      <c r="C28" s="32">
        <v>8</v>
      </c>
      <c r="D28" s="32">
        <v>38</v>
      </c>
      <c r="E28" s="32">
        <v>16</v>
      </c>
      <c r="F28" s="32">
        <v>5.3</v>
      </c>
    </row>
    <row r="29" spans="1:10" x14ac:dyDescent="0.25">
      <c r="A29" s="34">
        <v>43486</v>
      </c>
      <c r="B29" s="35">
        <v>0.44791666666666669</v>
      </c>
      <c r="C29" s="36">
        <v>21</v>
      </c>
      <c r="D29" s="36">
        <v>19</v>
      </c>
      <c r="E29" s="36">
        <v>13</v>
      </c>
      <c r="F29" s="36">
        <v>9</v>
      </c>
    </row>
    <row r="30" spans="1:10" x14ac:dyDescent="0.25">
      <c r="A30" s="30">
        <v>43487</v>
      </c>
      <c r="B30" s="31">
        <v>0.41319444444444442</v>
      </c>
      <c r="C30" s="32">
        <v>19</v>
      </c>
      <c r="D30" s="32">
        <v>19</v>
      </c>
      <c r="E30" s="32">
        <v>14</v>
      </c>
      <c r="F30" s="32">
        <v>4</v>
      </c>
    </row>
    <row r="31" spans="1:10" x14ac:dyDescent="0.25">
      <c r="A31" s="34">
        <v>43488</v>
      </c>
      <c r="B31" s="35">
        <v>0.37152777777777773</v>
      </c>
      <c r="C31" s="36">
        <v>21</v>
      </c>
      <c r="D31" s="36">
        <v>18</v>
      </c>
      <c r="E31" s="36">
        <v>16</v>
      </c>
      <c r="F31" s="36">
        <v>7.5</v>
      </c>
    </row>
    <row r="32" spans="1:10" x14ac:dyDescent="0.25">
      <c r="A32" s="30">
        <v>43489</v>
      </c>
      <c r="B32" s="31">
        <v>0.78125</v>
      </c>
      <c r="C32" s="32">
        <v>24</v>
      </c>
      <c r="D32" s="32">
        <v>20</v>
      </c>
      <c r="E32" s="32">
        <v>20</v>
      </c>
      <c r="F32" s="32">
        <v>13.2</v>
      </c>
    </row>
    <row r="33" spans="1:6" x14ac:dyDescent="0.25">
      <c r="A33" s="34">
        <v>43571</v>
      </c>
      <c r="B33" s="35">
        <v>0.51041666666666663</v>
      </c>
      <c r="C33" s="36">
        <v>24</v>
      </c>
      <c r="D33" s="36">
        <v>17</v>
      </c>
      <c r="E33" s="36">
        <v>19</v>
      </c>
      <c r="F33" s="36">
        <v>16.899999999999999</v>
      </c>
    </row>
    <row r="34" spans="1:6" x14ac:dyDescent="0.25">
      <c r="A34" s="30">
        <v>43587</v>
      </c>
      <c r="B34" s="31">
        <v>0.60763888888888895</v>
      </c>
      <c r="C34" s="32">
        <v>26</v>
      </c>
      <c r="D34" s="32">
        <v>18</v>
      </c>
      <c r="E34" s="32">
        <v>23</v>
      </c>
      <c r="F34" s="32">
        <v>26.3</v>
      </c>
    </row>
    <row r="35" spans="1:6" x14ac:dyDescent="0.25">
      <c r="A35" s="34">
        <v>43592</v>
      </c>
      <c r="B35" s="35">
        <v>0.4145833333333333</v>
      </c>
      <c r="C35" s="36">
        <v>24</v>
      </c>
      <c r="D35" s="36">
        <v>19</v>
      </c>
      <c r="E35" s="36">
        <v>28</v>
      </c>
      <c r="F35" s="36">
        <v>16</v>
      </c>
    </row>
    <row r="36" spans="1:6" x14ac:dyDescent="0.25">
      <c r="A36" s="30">
        <v>43595</v>
      </c>
      <c r="B36" s="31">
        <v>0.47361111111111115</v>
      </c>
      <c r="C36" s="32">
        <v>23</v>
      </c>
      <c r="D36" s="32">
        <v>19</v>
      </c>
      <c r="E36" s="32">
        <v>27</v>
      </c>
      <c r="F36" s="32">
        <v>19</v>
      </c>
    </row>
    <row r="37" spans="1:6" x14ac:dyDescent="0.25">
      <c r="A37" s="30">
        <v>43607</v>
      </c>
      <c r="B37" s="31">
        <v>0.72291666666666676</v>
      </c>
      <c r="C37" s="32">
        <v>36</v>
      </c>
      <c r="D37" s="32">
        <v>22</v>
      </c>
      <c r="E37" s="32">
        <v>18</v>
      </c>
      <c r="F37" s="32">
        <v>26.5</v>
      </c>
    </row>
    <row r="38" spans="1:6" x14ac:dyDescent="0.25">
      <c r="A38" s="34">
        <v>43615</v>
      </c>
      <c r="B38" s="35">
        <v>0.51666666666666672</v>
      </c>
      <c r="C38" s="36">
        <v>34</v>
      </c>
      <c r="D38" s="36">
        <v>23</v>
      </c>
      <c r="E38" s="36">
        <v>21</v>
      </c>
      <c r="F38" s="36">
        <v>24.6</v>
      </c>
    </row>
    <row r="39" spans="1:6" x14ac:dyDescent="0.25">
      <c r="A39" s="30">
        <v>43623</v>
      </c>
      <c r="B39" s="31">
        <v>0.3611111111111111</v>
      </c>
      <c r="C39" s="32">
        <v>30</v>
      </c>
      <c r="D39" s="32">
        <v>24</v>
      </c>
      <c r="E39" s="32">
        <v>19</v>
      </c>
      <c r="F39" s="32">
        <v>12.5</v>
      </c>
    </row>
    <row r="40" spans="1:6" x14ac:dyDescent="0.25">
      <c r="A40" s="34">
        <v>43626</v>
      </c>
      <c r="B40" s="35">
        <v>0.41041666666666665</v>
      </c>
      <c r="C40" s="36">
        <v>28</v>
      </c>
      <c r="D40" s="36">
        <v>26</v>
      </c>
      <c r="E40" s="36">
        <v>18</v>
      </c>
      <c r="F40" s="36">
        <v>18.7</v>
      </c>
    </row>
    <row r="41" spans="1:6" x14ac:dyDescent="0.25">
      <c r="A41" s="30">
        <v>43665</v>
      </c>
      <c r="B41" s="31">
        <v>0.3888888888888889</v>
      </c>
      <c r="C41" s="32">
        <v>33</v>
      </c>
      <c r="D41" s="32">
        <v>26</v>
      </c>
      <c r="E41" s="32">
        <v>24</v>
      </c>
      <c r="F41" s="32">
        <v>24.6</v>
      </c>
    </row>
    <row r="42" spans="1:6" x14ac:dyDescent="0.25">
      <c r="A42" s="34">
        <v>43669</v>
      </c>
      <c r="B42" s="35">
        <v>0.35416666666666669</v>
      </c>
      <c r="C42" s="36">
        <v>41</v>
      </c>
      <c r="D42" s="36">
        <v>26</v>
      </c>
      <c r="E42" s="36">
        <v>31</v>
      </c>
      <c r="F42" s="36">
        <v>27.5</v>
      </c>
    </row>
    <row r="43" spans="1:6" x14ac:dyDescent="0.25">
      <c r="A43" s="30">
        <v>43675</v>
      </c>
      <c r="B43" s="31">
        <v>0.39097222222222222</v>
      </c>
      <c r="C43" s="32">
        <v>39</v>
      </c>
      <c r="D43" s="32">
        <v>31</v>
      </c>
      <c r="E43" s="32">
        <v>22</v>
      </c>
      <c r="F43" s="32">
        <v>22.9</v>
      </c>
    </row>
    <row r="44" spans="1:6" x14ac:dyDescent="0.25">
      <c r="A44" s="34">
        <v>43676</v>
      </c>
      <c r="B44" s="35">
        <v>0.75</v>
      </c>
      <c r="C44" s="36">
        <v>39</v>
      </c>
      <c r="D44" s="36">
        <v>32</v>
      </c>
      <c r="E44" s="36">
        <v>24</v>
      </c>
      <c r="F44" s="36">
        <v>30.3</v>
      </c>
    </row>
    <row r="45" spans="1:6" x14ac:dyDescent="0.25">
      <c r="A45" s="30">
        <v>43678</v>
      </c>
      <c r="B45" s="31">
        <v>0.40625</v>
      </c>
      <c r="C45" s="32">
        <v>41</v>
      </c>
      <c r="D45" s="32">
        <v>42</v>
      </c>
      <c r="E45" s="32">
        <v>20</v>
      </c>
      <c r="F45" s="32">
        <v>23.2</v>
      </c>
    </row>
    <row r="46" spans="1:6" x14ac:dyDescent="0.25">
      <c r="A46" s="34">
        <v>43682</v>
      </c>
      <c r="B46" s="35">
        <v>0.39652777777777781</v>
      </c>
      <c r="C46" s="36">
        <v>37</v>
      </c>
      <c r="D46" s="36">
        <v>32</v>
      </c>
      <c r="E46" s="36">
        <v>17</v>
      </c>
      <c r="F46" s="36">
        <v>25</v>
      </c>
    </row>
    <row r="47" spans="1:6" x14ac:dyDescent="0.25">
      <c r="A47" s="30">
        <v>43704</v>
      </c>
      <c r="B47" s="31">
        <v>0.48125000000000001</v>
      </c>
      <c r="C47" s="32">
        <v>43</v>
      </c>
      <c r="D47" s="32">
        <v>25</v>
      </c>
      <c r="E47" s="32">
        <v>25</v>
      </c>
      <c r="F47" s="32">
        <v>22.2</v>
      </c>
    </row>
    <row r="48" spans="1:6" x14ac:dyDescent="0.25">
      <c r="A48" s="34">
        <v>43713</v>
      </c>
      <c r="B48" s="35">
        <v>0.40763888888888888</v>
      </c>
      <c r="C48" s="36">
        <v>35</v>
      </c>
      <c r="D48" s="37">
        <v>21</v>
      </c>
      <c r="E48" s="36">
        <v>21</v>
      </c>
      <c r="F48" s="36">
        <v>18.7</v>
      </c>
    </row>
    <row r="49" spans="1:6" x14ac:dyDescent="0.25">
      <c r="A49" s="30">
        <v>43717</v>
      </c>
      <c r="B49" s="31">
        <v>0.39513888888888887</v>
      </c>
      <c r="C49" s="38">
        <v>39</v>
      </c>
      <c r="D49" s="33">
        <v>20</v>
      </c>
      <c r="E49" s="32">
        <v>23</v>
      </c>
      <c r="F49" s="32">
        <v>19.2</v>
      </c>
    </row>
    <row r="50" spans="1:6" x14ac:dyDescent="0.25">
      <c r="A50" s="34">
        <v>43721</v>
      </c>
      <c r="B50" s="35">
        <v>0.36458333333333331</v>
      </c>
      <c r="C50" s="36">
        <v>39</v>
      </c>
      <c r="D50" s="36">
        <v>20</v>
      </c>
      <c r="E50" s="36">
        <v>23</v>
      </c>
      <c r="F50" s="36">
        <v>19.100000000000001</v>
      </c>
    </row>
    <row r="51" spans="1:6" x14ac:dyDescent="0.25">
      <c r="A51" s="30">
        <v>43733</v>
      </c>
      <c r="B51" s="31">
        <v>0.73888888888888893</v>
      </c>
      <c r="C51" s="32">
        <v>46</v>
      </c>
      <c r="D51" s="32">
        <v>25</v>
      </c>
      <c r="E51" s="33">
        <v>33</v>
      </c>
      <c r="F51" s="32">
        <v>25</v>
      </c>
    </row>
    <row r="52" spans="1:6" x14ac:dyDescent="0.25">
      <c r="A52" s="34">
        <v>43738</v>
      </c>
      <c r="B52" s="35">
        <v>0.43472222222222223</v>
      </c>
      <c r="C52" s="36">
        <v>39</v>
      </c>
      <c r="D52" s="36">
        <v>23</v>
      </c>
      <c r="E52" s="36">
        <v>23</v>
      </c>
      <c r="F52" s="36">
        <v>21.3</v>
      </c>
    </row>
    <row r="53" spans="1:6" x14ac:dyDescent="0.25">
      <c r="A53" s="30">
        <v>43739</v>
      </c>
      <c r="B53" s="31">
        <v>0.39166666666666666</v>
      </c>
      <c r="C53" s="32">
        <v>40</v>
      </c>
      <c r="D53" s="32">
        <v>21</v>
      </c>
      <c r="E53" s="32">
        <v>23</v>
      </c>
      <c r="F53" s="32">
        <v>17.5</v>
      </c>
    </row>
    <row r="54" spans="1:6" x14ac:dyDescent="0.25">
      <c r="A54" s="34">
        <v>43745</v>
      </c>
      <c r="B54" s="35">
        <v>0.36388888888888887</v>
      </c>
      <c r="C54" s="36">
        <v>38</v>
      </c>
      <c r="D54" s="36">
        <v>18</v>
      </c>
      <c r="E54" s="36">
        <v>21</v>
      </c>
      <c r="F54" s="36">
        <v>16.8</v>
      </c>
    </row>
    <row r="55" spans="1:6" x14ac:dyDescent="0.25">
      <c r="A55" s="30">
        <v>43755</v>
      </c>
      <c r="B55" s="31">
        <v>0.37708333333333338</v>
      </c>
      <c r="C55" s="32">
        <v>35</v>
      </c>
      <c r="D55" s="32">
        <v>17</v>
      </c>
      <c r="E55" s="32">
        <v>20</v>
      </c>
      <c r="F55" s="32">
        <v>11.2</v>
      </c>
    </row>
    <row r="56" spans="1:6" x14ac:dyDescent="0.25">
      <c r="A56" s="34">
        <v>43759</v>
      </c>
      <c r="B56" s="35">
        <v>0.35486111111111113</v>
      </c>
      <c r="C56" s="36">
        <v>31</v>
      </c>
      <c r="D56" s="36">
        <v>18</v>
      </c>
      <c r="E56" s="36">
        <v>18</v>
      </c>
      <c r="F56" s="36">
        <v>9.1999999999999993</v>
      </c>
    </row>
    <row r="57" spans="1:6" x14ac:dyDescent="0.25">
      <c r="A57" s="30">
        <v>43773</v>
      </c>
      <c r="B57" s="31">
        <v>0.34027777777777773</v>
      </c>
      <c r="C57" s="32">
        <v>34</v>
      </c>
      <c r="D57" s="32">
        <v>17</v>
      </c>
      <c r="E57" s="32">
        <v>20</v>
      </c>
      <c r="F57" s="32">
        <v>12.9</v>
      </c>
    </row>
    <row r="58" spans="1:6" x14ac:dyDescent="0.25">
      <c r="A58" s="34">
        <v>43780</v>
      </c>
      <c r="B58" s="35">
        <v>0.3576388888888889</v>
      </c>
      <c r="C58" s="36">
        <v>29</v>
      </c>
      <c r="D58" s="36">
        <v>16</v>
      </c>
      <c r="E58" s="36">
        <v>16</v>
      </c>
      <c r="F58" s="36">
        <v>7.1</v>
      </c>
    </row>
    <row r="59" spans="1:6" x14ac:dyDescent="0.25">
      <c r="A59" s="30">
        <v>43790</v>
      </c>
      <c r="B59" s="31">
        <v>0.375</v>
      </c>
      <c r="C59" s="32">
        <v>26</v>
      </c>
      <c r="D59" s="32">
        <v>13</v>
      </c>
      <c r="E59" s="32">
        <v>13</v>
      </c>
      <c r="F59" s="32">
        <v>6.6</v>
      </c>
    </row>
    <row r="60" spans="1:6" x14ac:dyDescent="0.25">
      <c r="A60" s="34">
        <v>43795</v>
      </c>
      <c r="B60" s="35">
        <v>0.36388888888888887</v>
      </c>
      <c r="C60" s="36">
        <v>28</v>
      </c>
      <c r="D60" s="36">
        <v>15</v>
      </c>
      <c r="E60" s="36">
        <v>15</v>
      </c>
      <c r="F60" s="36">
        <v>11.2</v>
      </c>
    </row>
    <row r="61" spans="1:6" x14ac:dyDescent="0.25">
      <c r="A61" s="30">
        <v>43809</v>
      </c>
      <c r="B61" s="31">
        <v>0.38541666666666669</v>
      </c>
      <c r="C61" s="33">
        <v>16</v>
      </c>
      <c r="D61" s="32">
        <v>26</v>
      </c>
      <c r="E61" s="32">
        <v>13</v>
      </c>
      <c r="F61" s="32">
        <v>5.8</v>
      </c>
    </row>
    <row r="62" spans="1:6" x14ac:dyDescent="0.25">
      <c r="A62" s="34">
        <v>43822</v>
      </c>
      <c r="B62" s="35">
        <v>0.79861111111111116</v>
      </c>
      <c r="C62" s="36">
        <v>20</v>
      </c>
      <c r="D62" s="37">
        <v>15</v>
      </c>
      <c r="E62" s="36">
        <v>10</v>
      </c>
      <c r="F62" s="36">
        <v>11.3</v>
      </c>
    </row>
    <row r="63" spans="1:6" x14ac:dyDescent="0.25">
      <c r="A63" s="30">
        <v>43837</v>
      </c>
      <c r="B63" s="31">
        <v>0.38541666666666669</v>
      </c>
      <c r="C63" s="32">
        <v>16</v>
      </c>
      <c r="D63" s="33">
        <v>11</v>
      </c>
      <c r="E63" s="33">
        <v>8</v>
      </c>
      <c r="F63" s="32">
        <v>5.6</v>
      </c>
    </row>
    <row r="64" spans="1:6" x14ac:dyDescent="0.25">
      <c r="A64" s="34">
        <v>43853</v>
      </c>
      <c r="B64" s="35">
        <v>0.69236111111111109</v>
      </c>
      <c r="C64" s="36">
        <v>17</v>
      </c>
      <c r="D64" s="36">
        <v>10</v>
      </c>
      <c r="E64" s="36">
        <v>10</v>
      </c>
      <c r="F64" s="36">
        <v>11.1</v>
      </c>
    </row>
    <row r="65" spans="1:6" x14ac:dyDescent="0.25">
      <c r="A65" s="30">
        <v>43859</v>
      </c>
      <c r="B65" s="31">
        <v>0.3840277777777778</v>
      </c>
      <c r="C65" s="32">
        <v>15</v>
      </c>
      <c r="D65" s="32">
        <v>10</v>
      </c>
      <c r="E65" s="32">
        <v>12</v>
      </c>
      <c r="F65" s="32">
        <v>10.4</v>
      </c>
    </row>
    <row r="66" spans="1:6" x14ac:dyDescent="0.25">
      <c r="A66" s="34">
        <v>43874</v>
      </c>
      <c r="B66" s="35">
        <v>0.41180555555555554</v>
      </c>
      <c r="C66" s="36">
        <v>20</v>
      </c>
      <c r="D66" s="36">
        <v>13</v>
      </c>
      <c r="E66" s="36">
        <v>13</v>
      </c>
      <c r="F66" s="36">
        <v>11.1</v>
      </c>
    </row>
    <row r="67" spans="1:6" x14ac:dyDescent="0.25">
      <c r="A67" s="30">
        <v>43901</v>
      </c>
      <c r="B67" s="31">
        <v>0.46736111111111112</v>
      </c>
      <c r="C67" s="32">
        <v>29</v>
      </c>
      <c r="D67" s="32">
        <v>15</v>
      </c>
      <c r="E67" s="32">
        <v>17</v>
      </c>
      <c r="F67" s="32">
        <v>19.3</v>
      </c>
    </row>
    <row r="68" spans="1:6" x14ac:dyDescent="0.25">
      <c r="A68" s="34">
        <v>43915</v>
      </c>
      <c r="B68" s="35">
        <v>0.36180555555555555</v>
      </c>
      <c r="C68" s="36">
        <v>26</v>
      </c>
      <c r="D68" s="36">
        <v>18</v>
      </c>
      <c r="E68" s="36">
        <v>18</v>
      </c>
      <c r="F68" s="36">
        <v>8.6</v>
      </c>
    </row>
    <row r="69" spans="1:6" x14ac:dyDescent="0.25">
      <c r="A69" s="42">
        <v>43923</v>
      </c>
      <c r="B69" s="31">
        <v>0.43124999999999997</v>
      </c>
      <c r="C69" s="32">
        <v>23</v>
      </c>
      <c r="D69" s="32">
        <v>16</v>
      </c>
      <c r="E69" s="32">
        <v>18</v>
      </c>
      <c r="F69" s="32">
        <v>9.3000000000000007</v>
      </c>
    </row>
    <row r="70" spans="1:6" x14ac:dyDescent="0.25">
      <c r="A70" s="43">
        <v>43927</v>
      </c>
      <c r="B70" s="35">
        <v>0.3833333333333333</v>
      </c>
      <c r="C70" s="36">
        <v>22</v>
      </c>
      <c r="D70" s="36">
        <v>10</v>
      </c>
      <c r="E70" s="36">
        <v>14</v>
      </c>
      <c r="F70" s="36">
        <v>11.6</v>
      </c>
    </row>
    <row r="71" spans="1:6" x14ac:dyDescent="0.25">
      <c r="A71" s="42">
        <v>43941</v>
      </c>
      <c r="B71" s="31">
        <v>0.49374999999999997</v>
      </c>
      <c r="C71" s="32">
        <v>17</v>
      </c>
      <c r="D71" s="32">
        <v>7</v>
      </c>
      <c r="E71" s="32">
        <v>10</v>
      </c>
      <c r="F71" s="32">
        <v>16.100000000000001</v>
      </c>
    </row>
    <row r="72" spans="1:6" x14ac:dyDescent="0.25">
      <c r="A72" s="43">
        <v>43948</v>
      </c>
      <c r="B72" s="35">
        <v>0.58333333333333337</v>
      </c>
      <c r="C72" s="36">
        <v>17</v>
      </c>
      <c r="D72" s="36">
        <v>10</v>
      </c>
      <c r="E72" s="36">
        <v>10</v>
      </c>
      <c r="F72" s="36">
        <v>17.5</v>
      </c>
    </row>
    <row r="73" spans="1:6" x14ac:dyDescent="0.25">
      <c r="A73" s="42">
        <v>43956</v>
      </c>
      <c r="B73" s="44">
        <v>0.375</v>
      </c>
      <c r="C73" s="32">
        <v>19</v>
      </c>
      <c r="D73" s="32">
        <v>9</v>
      </c>
      <c r="E73" s="32">
        <v>12</v>
      </c>
      <c r="F73" s="32">
        <v>16.2</v>
      </c>
    </row>
    <row r="74" spans="1:6" x14ac:dyDescent="0.25">
      <c r="A74" s="34">
        <v>43957</v>
      </c>
      <c r="B74" s="35">
        <v>0.82430555555555562</v>
      </c>
      <c r="C74" s="36">
        <v>22</v>
      </c>
      <c r="D74" s="36">
        <v>11</v>
      </c>
      <c r="E74" s="36">
        <v>11</v>
      </c>
      <c r="F74" s="36">
        <v>24</v>
      </c>
    </row>
    <row r="75" spans="1:6" x14ac:dyDescent="0.25">
      <c r="A75" s="42">
        <v>43963</v>
      </c>
      <c r="B75" s="44">
        <v>0.5</v>
      </c>
      <c r="C75" s="32">
        <v>19</v>
      </c>
      <c r="D75" s="32">
        <v>10</v>
      </c>
      <c r="E75" s="32">
        <v>12</v>
      </c>
      <c r="F75" s="32">
        <v>15.3</v>
      </c>
    </row>
    <row r="76" spans="1:6" x14ac:dyDescent="0.25">
      <c r="A76" s="34">
        <v>43965</v>
      </c>
      <c r="B76" s="35">
        <v>0.33333333333333331</v>
      </c>
      <c r="C76" s="37">
        <v>15</v>
      </c>
      <c r="D76" s="37">
        <v>7</v>
      </c>
      <c r="E76" s="36">
        <v>10</v>
      </c>
      <c r="F76" s="36">
        <v>10.6</v>
      </c>
    </row>
    <row r="77" spans="1:6" x14ac:dyDescent="0.25">
      <c r="A77" s="30">
        <v>43969</v>
      </c>
      <c r="B77" s="31">
        <v>0.3743055555555555</v>
      </c>
      <c r="C77" s="32">
        <v>17</v>
      </c>
      <c r="D77" s="32">
        <v>10</v>
      </c>
      <c r="E77" s="32">
        <v>12</v>
      </c>
      <c r="F77" s="32">
        <v>14.5</v>
      </c>
    </row>
    <row r="78" spans="1:6" x14ac:dyDescent="0.25">
      <c r="A78" s="34">
        <v>43976</v>
      </c>
      <c r="B78" s="35">
        <v>0.51527777777777783</v>
      </c>
      <c r="C78" s="36">
        <v>30</v>
      </c>
      <c r="D78" s="36">
        <v>24</v>
      </c>
      <c r="E78" s="36">
        <v>13</v>
      </c>
      <c r="F78" s="36">
        <v>26.8</v>
      </c>
    </row>
    <row r="79" spans="1:6" x14ac:dyDescent="0.25">
      <c r="A79" s="30">
        <v>43981</v>
      </c>
      <c r="B79" s="31">
        <v>0.35347222222222219</v>
      </c>
      <c r="C79" s="32">
        <v>23</v>
      </c>
      <c r="D79" s="32">
        <v>23</v>
      </c>
      <c r="E79" s="32">
        <v>12</v>
      </c>
      <c r="F79" s="32">
        <v>18.899999999999999</v>
      </c>
    </row>
    <row r="80" spans="1:6" x14ac:dyDescent="0.25">
      <c r="A80" s="30">
        <v>43991</v>
      </c>
      <c r="B80" s="31">
        <v>0.38194444444444442</v>
      </c>
      <c r="C80" s="32">
        <v>23</v>
      </c>
      <c r="D80" s="32">
        <v>12</v>
      </c>
      <c r="E80" s="32">
        <v>12</v>
      </c>
      <c r="F80" s="32">
        <v>12.9</v>
      </c>
    </row>
    <row r="81" spans="1:6" x14ac:dyDescent="0.25">
      <c r="A81" s="34">
        <v>43997</v>
      </c>
      <c r="B81" s="35">
        <v>0.41111111111111115</v>
      </c>
      <c r="C81" s="36">
        <v>30</v>
      </c>
      <c r="D81" s="36">
        <v>12</v>
      </c>
      <c r="E81" s="36">
        <v>11</v>
      </c>
      <c r="F81" s="36">
        <v>19.399999999999999</v>
      </c>
    </row>
    <row r="82" spans="1:6" x14ac:dyDescent="0.25">
      <c r="A82" s="30">
        <v>44004</v>
      </c>
      <c r="B82" s="31">
        <v>0.44375000000000003</v>
      </c>
      <c r="C82" s="32">
        <v>29</v>
      </c>
      <c r="D82" s="32">
        <v>16</v>
      </c>
      <c r="E82" s="32">
        <v>11</v>
      </c>
      <c r="F82" s="32">
        <v>23.7</v>
      </c>
    </row>
    <row r="83" spans="1:6" x14ac:dyDescent="0.25">
      <c r="A83" s="34">
        <v>44011</v>
      </c>
      <c r="B83" s="35">
        <v>0.55277777777777781</v>
      </c>
      <c r="C83" s="36">
        <v>28</v>
      </c>
      <c r="D83" s="36">
        <v>20</v>
      </c>
      <c r="E83" s="36">
        <v>14</v>
      </c>
      <c r="F83" s="36">
        <v>33.1</v>
      </c>
    </row>
    <row r="84" spans="1:6" x14ac:dyDescent="0.25">
      <c r="A84" s="30">
        <v>44019</v>
      </c>
      <c r="B84" s="31">
        <v>0.35902777777777778</v>
      </c>
      <c r="C84" s="32">
        <v>27</v>
      </c>
      <c r="D84" s="32">
        <v>18</v>
      </c>
      <c r="E84" s="32">
        <v>20</v>
      </c>
      <c r="F84" s="32">
        <v>22.5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1"/>
  <sheetViews>
    <sheetView workbookViewId="0">
      <selection activeCell="K1" sqref="K1:L1"/>
    </sheetView>
  </sheetViews>
  <sheetFormatPr baseColWidth="10" defaultColWidth="9.140625" defaultRowHeight="15" x14ac:dyDescent="0.25"/>
  <cols>
    <col min="1" max="1" width="15.28515625" bestFit="1" customWidth="1"/>
    <col min="11" max="11" width="9" customWidth="1"/>
  </cols>
  <sheetData>
    <row r="1" spans="1:15" x14ac:dyDescent="0.25">
      <c r="C1" s="48" t="s">
        <v>247</v>
      </c>
      <c r="D1" s="48"/>
      <c r="E1" s="48"/>
      <c r="F1" s="48"/>
      <c r="G1" s="48"/>
      <c r="H1" s="49" t="s">
        <v>48</v>
      </c>
      <c r="I1" t="s">
        <v>213</v>
      </c>
      <c r="K1" s="48" t="s">
        <v>214</v>
      </c>
      <c r="L1" s="48"/>
    </row>
    <row r="2" spans="1:15" x14ac:dyDescent="0.25">
      <c r="B2" t="s">
        <v>36</v>
      </c>
      <c r="C2" t="s">
        <v>29</v>
      </c>
      <c r="D2" t="s">
        <v>30</v>
      </c>
      <c r="E2" t="s">
        <v>31</v>
      </c>
      <c r="F2" t="s">
        <v>32</v>
      </c>
      <c r="G2" t="s">
        <v>33</v>
      </c>
      <c r="H2" s="49"/>
      <c r="I2" t="s">
        <v>49</v>
      </c>
      <c r="J2" t="s">
        <v>25</v>
      </c>
      <c r="K2" t="s">
        <v>49</v>
      </c>
      <c r="L2" t="s">
        <v>25</v>
      </c>
    </row>
    <row r="3" spans="1:15" x14ac:dyDescent="0.25">
      <c r="A3" t="s">
        <v>34</v>
      </c>
      <c r="B3" t="s">
        <v>35</v>
      </c>
      <c r="C3" s="12">
        <v>2.82</v>
      </c>
      <c r="D3" s="12">
        <v>5.7034747547515012</v>
      </c>
      <c r="E3" s="12">
        <v>3.6472492039083009</v>
      </c>
      <c r="F3" s="12">
        <v>2.2810320803772903</v>
      </c>
      <c r="G3" s="12">
        <v>3.7090219938403335</v>
      </c>
      <c r="H3" s="26" t="s">
        <v>215</v>
      </c>
      <c r="I3" s="25">
        <v>15</v>
      </c>
      <c r="J3" s="25">
        <v>2</v>
      </c>
      <c r="K3" s="25">
        <v>53</v>
      </c>
      <c r="L3" s="25">
        <v>5</v>
      </c>
    </row>
    <row r="4" spans="1:15" x14ac:dyDescent="0.25">
      <c r="A4" t="s">
        <v>37</v>
      </c>
      <c r="B4" t="s">
        <v>41</v>
      </c>
      <c r="C4" s="12">
        <v>3.059015954688117</v>
      </c>
      <c r="D4" s="12">
        <v>3.6742485254946722</v>
      </c>
      <c r="E4" s="12">
        <v>2.9577750500250644</v>
      </c>
      <c r="F4" s="12">
        <v>1.9583160931152548</v>
      </c>
      <c r="G4" s="12">
        <v>2.8166212250439511</v>
      </c>
      <c r="H4" s="26" t="s">
        <v>216</v>
      </c>
      <c r="I4" s="25">
        <v>8</v>
      </c>
      <c r="J4" s="25">
        <v>2</v>
      </c>
      <c r="K4" s="25">
        <v>29</v>
      </c>
      <c r="L4" s="25">
        <v>8</v>
      </c>
    </row>
    <row r="5" spans="1:15" x14ac:dyDescent="0.25">
      <c r="B5" t="s">
        <v>42</v>
      </c>
      <c r="C5" s="12">
        <v>4.7993417657104462</v>
      </c>
      <c r="D5" s="12">
        <v>5.4664969589502386</v>
      </c>
      <c r="E5" s="12">
        <v>4.2106131397349857</v>
      </c>
      <c r="F5" s="12">
        <v>2.1419400550526504</v>
      </c>
      <c r="G5" s="12">
        <v>4.0545836751215685</v>
      </c>
      <c r="H5" s="26" t="s">
        <v>216</v>
      </c>
      <c r="I5" s="25">
        <v>12</v>
      </c>
      <c r="J5" s="25">
        <v>4</v>
      </c>
      <c r="K5" s="25">
        <v>61</v>
      </c>
      <c r="L5" s="25">
        <v>10</v>
      </c>
    </row>
    <row r="6" spans="1:15" x14ac:dyDescent="0.25">
      <c r="A6" t="s">
        <v>51</v>
      </c>
      <c r="B6" t="s">
        <v>83</v>
      </c>
      <c r="C6" s="12">
        <v>7.9241397123462693</v>
      </c>
      <c r="D6" s="12">
        <v>10.095793947852561</v>
      </c>
      <c r="E6" s="12">
        <v>7.978493941508594</v>
      </c>
      <c r="F6" s="12">
        <v>4.8157180132892377</v>
      </c>
      <c r="G6" s="12">
        <v>8.1999999999999993</v>
      </c>
      <c r="H6" s="26" t="s">
        <v>215</v>
      </c>
      <c r="I6" s="25">
        <v>13</v>
      </c>
      <c r="J6" s="25">
        <v>6</v>
      </c>
      <c r="K6" s="25">
        <v>64</v>
      </c>
      <c r="L6" s="25">
        <v>22</v>
      </c>
      <c r="O6" s="13"/>
    </row>
    <row r="7" spans="1:15" x14ac:dyDescent="0.25">
      <c r="A7" t="s">
        <v>40</v>
      </c>
      <c r="B7" t="s">
        <v>43</v>
      </c>
      <c r="C7" s="12">
        <v>3.127066333686829</v>
      </c>
      <c r="D7" s="12">
        <v>5.8566048997755287</v>
      </c>
      <c r="E7" s="12">
        <v>4.1696663379355678</v>
      </c>
      <c r="F7" s="12">
        <v>2.8045103409540175</v>
      </c>
      <c r="G7" s="12">
        <v>3.9133711467500367</v>
      </c>
      <c r="H7" s="26" t="s">
        <v>217</v>
      </c>
      <c r="I7" s="25">
        <v>5</v>
      </c>
      <c r="J7" s="25">
        <v>1</v>
      </c>
      <c r="K7" s="25">
        <v>21</v>
      </c>
      <c r="L7" s="25">
        <v>6</v>
      </c>
    </row>
    <row r="8" spans="1:15" x14ac:dyDescent="0.25">
      <c r="B8" t="s">
        <v>44</v>
      </c>
      <c r="C8" s="12">
        <v>5.6142290663434267</v>
      </c>
      <c r="D8" s="12">
        <v>8.6563516551149249</v>
      </c>
      <c r="E8" s="12">
        <v>6.9300616297648938</v>
      </c>
      <c r="F8" s="12">
        <v>5.3443885740402344</v>
      </c>
      <c r="G8" s="12">
        <v>6.5495882980725826</v>
      </c>
      <c r="H8" s="26" t="s">
        <v>217</v>
      </c>
      <c r="I8" s="25">
        <v>7</v>
      </c>
      <c r="J8" s="25">
        <v>1</v>
      </c>
      <c r="K8" s="25">
        <v>35</v>
      </c>
      <c r="L8" s="25">
        <v>8</v>
      </c>
    </row>
    <row r="9" spans="1:15" x14ac:dyDescent="0.25">
      <c r="B9" t="s">
        <v>45</v>
      </c>
      <c r="C9" s="12">
        <v>3.4799210279557617</v>
      </c>
      <c r="D9" s="12">
        <v>6.5462370739999995</v>
      </c>
      <c r="E9" s="12">
        <v>4.2793642626418542</v>
      </c>
      <c r="F9" s="12">
        <v>2.9176819916791961</v>
      </c>
      <c r="G9" s="12">
        <v>4.2128461972533211</v>
      </c>
      <c r="H9" s="26" t="s">
        <v>217</v>
      </c>
      <c r="I9" s="25">
        <v>5</v>
      </c>
      <c r="J9" s="25">
        <v>1</v>
      </c>
      <c r="K9" s="25">
        <v>29</v>
      </c>
      <c r="L9" s="25">
        <v>6</v>
      </c>
    </row>
    <row r="10" spans="1:15" x14ac:dyDescent="0.25">
      <c r="B10" t="s">
        <v>46</v>
      </c>
      <c r="C10" s="12">
        <v>4.4256299711962859</v>
      </c>
      <c r="D10" s="12">
        <v>7.295925168293472</v>
      </c>
      <c r="E10" s="12">
        <v>5.7185232607767809</v>
      </c>
      <c r="F10" s="12">
        <v>4.243336271333872</v>
      </c>
      <c r="G10" s="12">
        <v>5.3439278283942802</v>
      </c>
      <c r="H10" s="26" t="s">
        <v>217</v>
      </c>
      <c r="I10" s="25">
        <v>6</v>
      </c>
      <c r="J10" s="25">
        <v>1</v>
      </c>
      <c r="K10" s="25">
        <v>29</v>
      </c>
      <c r="L10" s="25">
        <v>8</v>
      </c>
    </row>
    <row r="11" spans="1:15" x14ac:dyDescent="0.25">
      <c r="B11" t="s">
        <v>47</v>
      </c>
      <c r="C11" s="12">
        <v>3.1578724407182235</v>
      </c>
      <c r="D11" s="12">
        <v>5.8950331431962733</v>
      </c>
      <c r="E11" s="12">
        <v>4.0966580976863751</v>
      </c>
      <c r="F11" s="12">
        <v>2.9145796882442943</v>
      </c>
      <c r="G11" s="12">
        <v>3.9463550834521892</v>
      </c>
      <c r="H11" s="26" t="s">
        <v>217</v>
      </c>
      <c r="I11" s="25">
        <v>4</v>
      </c>
      <c r="J11" s="25">
        <v>1</v>
      </c>
      <c r="K11" s="25">
        <v>21</v>
      </c>
      <c r="L11" s="25">
        <v>6</v>
      </c>
    </row>
    <row r="12" spans="1:15" x14ac:dyDescent="0.25">
      <c r="A12" t="s">
        <v>39</v>
      </c>
      <c r="B12" t="s">
        <v>50</v>
      </c>
      <c r="C12" s="12">
        <v>2.0561431571458546</v>
      </c>
      <c r="D12" s="12">
        <v>3.3673697501038182</v>
      </c>
      <c r="E12" s="12">
        <v>2.7254922708816327</v>
      </c>
      <c r="F12" s="12">
        <v>1.8020094839213581</v>
      </c>
      <c r="G12" s="12">
        <v>2.5623566931928563</v>
      </c>
      <c r="H12" s="26" t="s">
        <v>217</v>
      </c>
      <c r="I12" s="25">
        <v>7</v>
      </c>
      <c r="J12" s="25">
        <v>3</v>
      </c>
      <c r="K12" s="25">
        <v>38</v>
      </c>
      <c r="L12" s="25">
        <v>12</v>
      </c>
    </row>
    <row r="13" spans="1:15" x14ac:dyDescent="0.25">
      <c r="A13" t="s">
        <v>38</v>
      </c>
      <c r="B13" t="s">
        <v>93</v>
      </c>
      <c r="C13" s="12">
        <v>4.9362944795321368</v>
      </c>
      <c r="D13" s="12">
        <v>8.9422287075107576</v>
      </c>
      <c r="E13" s="12">
        <v>7.7690247252747255</v>
      </c>
      <c r="F13" s="12">
        <v>4.6052320362718095</v>
      </c>
      <c r="G13" s="12">
        <v>6.4882325017527451</v>
      </c>
      <c r="H13" s="26" t="s">
        <v>217</v>
      </c>
      <c r="I13" s="25">
        <v>8</v>
      </c>
      <c r="J13" s="25">
        <v>1</v>
      </c>
      <c r="K13" s="25">
        <v>35</v>
      </c>
      <c r="L13" s="25">
        <v>9</v>
      </c>
    </row>
    <row r="14" spans="1:15" x14ac:dyDescent="0.25">
      <c r="B14" t="s">
        <v>94</v>
      </c>
      <c r="C14" s="12">
        <v>6.0281370312595675</v>
      </c>
      <c r="D14" s="12">
        <v>12.687547091477024</v>
      </c>
      <c r="E14" s="12">
        <v>11.999977390343163</v>
      </c>
      <c r="F14" s="12">
        <v>6.0325887681517996</v>
      </c>
      <c r="G14" s="12">
        <v>9.0574567339256031</v>
      </c>
      <c r="H14" s="26" t="s">
        <v>218</v>
      </c>
      <c r="I14" s="25">
        <v>12</v>
      </c>
      <c r="J14" s="25">
        <v>1</v>
      </c>
      <c r="K14" s="25">
        <v>50</v>
      </c>
      <c r="L14" s="25">
        <v>10</v>
      </c>
    </row>
    <row r="15" spans="1:15" x14ac:dyDescent="0.25">
      <c r="A15" t="s">
        <v>69</v>
      </c>
      <c r="B15" t="s">
        <v>175</v>
      </c>
      <c r="C15" s="12">
        <v>3.171699109972959</v>
      </c>
      <c r="D15" s="12">
        <v>4.793358931487437</v>
      </c>
      <c r="E15" s="12">
        <v>5.2832260184130462</v>
      </c>
      <c r="F15" s="12">
        <v>3.0218067054805742</v>
      </c>
      <c r="G15" s="12">
        <v>4.0678734953054452</v>
      </c>
      <c r="H15" s="26" t="s">
        <v>223</v>
      </c>
      <c r="I15" s="25">
        <v>8</v>
      </c>
      <c r="J15" s="25">
        <v>1</v>
      </c>
      <c r="K15" s="25">
        <v>39</v>
      </c>
      <c r="L15" s="25">
        <v>18</v>
      </c>
    </row>
    <row r="16" spans="1:15" x14ac:dyDescent="0.25">
      <c r="B16" t="s">
        <v>176</v>
      </c>
      <c r="C16" s="12">
        <v>7.8423586040914559</v>
      </c>
      <c r="D16" s="12">
        <v>10.949756091249046</v>
      </c>
      <c r="E16" s="12">
        <v>9.665149374771099</v>
      </c>
      <c r="F16" s="12">
        <v>6.7089183045861747</v>
      </c>
      <c r="G16" s="12">
        <v>8.8009399290987727</v>
      </c>
      <c r="H16" s="26" t="s">
        <v>223</v>
      </c>
      <c r="I16" s="25">
        <v>6</v>
      </c>
      <c r="J16" s="25">
        <v>1</v>
      </c>
      <c r="K16" s="25">
        <v>40</v>
      </c>
      <c r="L16" s="25">
        <v>21</v>
      </c>
    </row>
    <row r="17" spans="2:12" x14ac:dyDescent="0.25">
      <c r="B17" t="s">
        <v>177</v>
      </c>
      <c r="C17" s="12">
        <v>6.2466132472473621</v>
      </c>
      <c r="D17" s="12">
        <v>7.3603504928806132</v>
      </c>
      <c r="E17" s="12">
        <v>5.7002714414972147</v>
      </c>
      <c r="F17" s="12">
        <v>7.2479006936838273</v>
      </c>
      <c r="G17" s="12">
        <v>6.6342618631775263</v>
      </c>
      <c r="H17" s="26" t="s">
        <v>223</v>
      </c>
      <c r="I17" s="25">
        <v>3</v>
      </c>
      <c r="J17" s="25">
        <v>1</v>
      </c>
      <c r="K17" s="25">
        <v>16</v>
      </c>
      <c r="L17" s="25">
        <v>10</v>
      </c>
    </row>
    <row r="18" spans="2:12" x14ac:dyDescent="0.25">
      <c r="B18" t="s">
        <v>178</v>
      </c>
      <c r="C18" s="12">
        <v>5.5817678812415652</v>
      </c>
      <c r="D18" s="12">
        <v>5.6979919832029022</v>
      </c>
      <c r="E18" s="12">
        <v>4.3257280679187025</v>
      </c>
      <c r="F18" s="12">
        <v>5.1470081087004163</v>
      </c>
      <c r="G18" s="12">
        <v>5.1929159869929107</v>
      </c>
      <c r="H18" s="26" t="s">
        <v>224</v>
      </c>
      <c r="I18" s="25">
        <v>4</v>
      </c>
      <c r="J18" s="25">
        <v>1</v>
      </c>
      <c r="K18" s="25">
        <v>14</v>
      </c>
      <c r="L18" s="25">
        <v>11</v>
      </c>
    </row>
    <row r="20" spans="2:12" x14ac:dyDescent="0.25">
      <c r="C20" s="12"/>
      <c r="D20" s="12"/>
      <c r="E20" s="12"/>
      <c r="F20" s="12"/>
      <c r="G20" s="12"/>
    </row>
    <row r="21" spans="2:12" x14ac:dyDescent="0.25">
      <c r="C21" s="12"/>
      <c r="D21" s="12"/>
      <c r="E21" s="12"/>
      <c r="F21" s="12"/>
      <c r="G21" s="12"/>
    </row>
  </sheetData>
  <mergeCells count="3">
    <mergeCell ref="K1:L1"/>
    <mergeCell ref="H1:H2"/>
    <mergeCell ref="C1:G1"/>
  </mergeCells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7"/>
  <sheetViews>
    <sheetView topLeftCell="A18" zoomScale="90" zoomScaleNormal="90" workbookViewId="0">
      <selection activeCell="D21" sqref="D21"/>
    </sheetView>
  </sheetViews>
  <sheetFormatPr baseColWidth="10" defaultRowHeight="15" x14ac:dyDescent="0.25"/>
  <cols>
    <col min="2" max="2" width="14.5703125" customWidth="1"/>
    <col min="3" max="3" width="18.42578125" bestFit="1" customWidth="1"/>
  </cols>
  <sheetData>
    <row r="1" spans="1:7" x14ac:dyDescent="0.25">
      <c r="A1" t="s">
        <v>54</v>
      </c>
      <c r="B1" t="s">
        <v>0</v>
      </c>
      <c r="C1" s="19" t="s">
        <v>248</v>
      </c>
      <c r="D1" t="s">
        <v>2</v>
      </c>
      <c r="E1" t="s">
        <v>3</v>
      </c>
      <c r="F1" t="s">
        <v>55</v>
      </c>
    </row>
    <row r="2" spans="1:7" ht="15.75" x14ac:dyDescent="0.25">
      <c r="A2" t="s">
        <v>35</v>
      </c>
      <c r="B2" t="s">
        <v>207</v>
      </c>
      <c r="C2" s="12">
        <v>3.7090219938403335</v>
      </c>
      <c r="D2">
        <v>37.4</v>
      </c>
      <c r="E2" t="s">
        <v>12</v>
      </c>
      <c r="F2" t="s">
        <v>57</v>
      </c>
      <c r="G2" s="1"/>
    </row>
    <row r="3" spans="1:7" ht="15.75" x14ac:dyDescent="0.25">
      <c r="A3" t="s">
        <v>41</v>
      </c>
      <c r="B3" t="s">
        <v>37</v>
      </c>
      <c r="C3" s="12">
        <v>2.8166212250439511</v>
      </c>
      <c r="D3">
        <v>72.459999999999994</v>
      </c>
      <c r="E3" t="s">
        <v>12</v>
      </c>
      <c r="F3" t="s">
        <v>57</v>
      </c>
      <c r="G3" s="1"/>
    </row>
    <row r="4" spans="1:7" x14ac:dyDescent="0.25">
      <c r="A4" t="s">
        <v>42</v>
      </c>
      <c r="B4" t="s">
        <v>37</v>
      </c>
      <c r="C4" s="12">
        <v>4.0545836751215685</v>
      </c>
      <c r="D4">
        <v>236.6</v>
      </c>
      <c r="E4" t="s">
        <v>56</v>
      </c>
      <c r="F4" t="s">
        <v>57</v>
      </c>
    </row>
    <row r="5" spans="1:7" x14ac:dyDescent="0.25">
      <c r="A5" t="s">
        <v>83</v>
      </c>
      <c r="B5" t="s">
        <v>249</v>
      </c>
      <c r="C5" s="12">
        <v>8.1999999999999993</v>
      </c>
      <c r="D5">
        <v>285</v>
      </c>
      <c r="E5" t="s">
        <v>142</v>
      </c>
      <c r="F5" t="s">
        <v>57</v>
      </c>
    </row>
    <row r="6" spans="1:7" x14ac:dyDescent="0.25">
      <c r="A6" t="s">
        <v>43</v>
      </c>
      <c r="B6" t="s">
        <v>207</v>
      </c>
      <c r="C6" s="12">
        <v>3.9133711467500367</v>
      </c>
      <c r="D6">
        <v>7.81</v>
      </c>
      <c r="E6" t="s">
        <v>143</v>
      </c>
      <c r="F6" t="s">
        <v>75</v>
      </c>
    </row>
    <row r="7" spans="1:7" x14ac:dyDescent="0.25">
      <c r="A7" t="s">
        <v>44</v>
      </c>
      <c r="B7" t="s">
        <v>207</v>
      </c>
      <c r="C7" s="12">
        <v>6.5495882980725826</v>
      </c>
      <c r="D7">
        <v>3.37</v>
      </c>
      <c r="E7" t="s">
        <v>145</v>
      </c>
      <c r="F7" t="s">
        <v>75</v>
      </c>
    </row>
    <row r="8" spans="1:7" x14ac:dyDescent="0.25">
      <c r="A8" t="s">
        <v>45</v>
      </c>
      <c r="B8" t="s">
        <v>207</v>
      </c>
      <c r="C8" s="12">
        <v>4.2128461972533211</v>
      </c>
      <c r="D8">
        <v>7.81</v>
      </c>
      <c r="E8" t="s">
        <v>143</v>
      </c>
      <c r="F8" t="s">
        <v>75</v>
      </c>
    </row>
    <row r="9" spans="1:7" x14ac:dyDescent="0.25">
      <c r="A9" t="s">
        <v>46</v>
      </c>
      <c r="B9" t="s">
        <v>207</v>
      </c>
      <c r="C9" s="12">
        <v>5.3439278283942802</v>
      </c>
      <c r="D9">
        <v>7.81</v>
      </c>
      <c r="E9" t="s">
        <v>145</v>
      </c>
      <c r="F9" t="s">
        <v>75</v>
      </c>
    </row>
    <row r="10" spans="1:7" x14ac:dyDescent="0.25">
      <c r="A10" t="s">
        <v>47</v>
      </c>
      <c r="B10" t="s">
        <v>207</v>
      </c>
      <c r="C10" s="12">
        <v>3.9463550834521892</v>
      </c>
      <c r="D10">
        <v>3.89</v>
      </c>
      <c r="E10" t="s">
        <v>148</v>
      </c>
      <c r="F10" t="s">
        <v>75</v>
      </c>
    </row>
    <row r="11" spans="1:7" x14ac:dyDescent="0.25">
      <c r="A11" t="s">
        <v>50</v>
      </c>
      <c r="B11" t="s">
        <v>207</v>
      </c>
      <c r="C11" s="12">
        <v>2.5623566931928563</v>
      </c>
      <c r="D11">
        <v>45</v>
      </c>
      <c r="E11" t="s">
        <v>56</v>
      </c>
      <c r="F11" t="s">
        <v>75</v>
      </c>
    </row>
    <row r="12" spans="1:7" x14ac:dyDescent="0.25">
      <c r="A12" t="s">
        <v>93</v>
      </c>
      <c r="B12" t="s">
        <v>207</v>
      </c>
      <c r="C12" s="12">
        <v>6.4882325017527451</v>
      </c>
      <c r="D12">
        <v>12.32</v>
      </c>
      <c r="E12" t="s">
        <v>12</v>
      </c>
      <c r="F12" t="s">
        <v>75</v>
      </c>
    </row>
    <row r="13" spans="1:7" x14ac:dyDescent="0.25">
      <c r="A13" t="s">
        <v>94</v>
      </c>
      <c r="B13" t="s">
        <v>207</v>
      </c>
      <c r="C13" s="12">
        <v>9.0574567339256031</v>
      </c>
      <c r="D13">
        <v>15.31</v>
      </c>
      <c r="E13" t="s">
        <v>95</v>
      </c>
      <c r="F13" t="s">
        <v>75</v>
      </c>
    </row>
    <row r="14" spans="1:7" x14ac:dyDescent="0.25">
      <c r="A14" t="s">
        <v>175</v>
      </c>
      <c r="B14" t="s">
        <v>250</v>
      </c>
      <c r="C14" s="12">
        <v>4.0678734953054452</v>
      </c>
      <c r="D14">
        <v>58.78</v>
      </c>
      <c r="E14" t="s">
        <v>12</v>
      </c>
      <c r="F14" t="s">
        <v>75</v>
      </c>
    </row>
    <row r="15" spans="1:7" x14ac:dyDescent="0.25">
      <c r="A15" t="s">
        <v>176</v>
      </c>
      <c r="B15" t="s">
        <v>250</v>
      </c>
      <c r="C15" s="12">
        <v>8.8009399290987727</v>
      </c>
      <c r="D15">
        <v>16.62</v>
      </c>
      <c r="E15" t="s">
        <v>12</v>
      </c>
      <c r="F15" t="s">
        <v>75</v>
      </c>
    </row>
    <row r="16" spans="1:7" x14ac:dyDescent="0.25">
      <c r="A16" t="s">
        <v>177</v>
      </c>
      <c r="B16" t="s">
        <v>250</v>
      </c>
      <c r="C16" s="12">
        <v>6.6342618631775263</v>
      </c>
      <c r="D16">
        <v>9.1300000000000008</v>
      </c>
      <c r="E16" t="s">
        <v>142</v>
      </c>
      <c r="F16" t="s">
        <v>75</v>
      </c>
    </row>
    <row r="17" spans="1:6" x14ac:dyDescent="0.25">
      <c r="A17" t="s">
        <v>178</v>
      </c>
      <c r="B17" t="s">
        <v>250</v>
      </c>
      <c r="C17" s="12">
        <v>5.1929159869929107</v>
      </c>
      <c r="D17">
        <v>16.899999999999999</v>
      </c>
      <c r="E17" t="s">
        <v>12</v>
      </c>
      <c r="F17" t="s">
        <v>75</v>
      </c>
    </row>
    <row r="21" spans="1:6" x14ac:dyDescent="0.25">
      <c r="B21" t="s">
        <v>251</v>
      </c>
      <c r="C21" t="s">
        <v>252</v>
      </c>
      <c r="D21" t="s">
        <v>254</v>
      </c>
      <c r="E21" t="s">
        <v>253</v>
      </c>
    </row>
    <row r="22" spans="1:6" x14ac:dyDescent="0.25">
      <c r="B22" t="s">
        <v>255</v>
      </c>
      <c r="C22" t="s">
        <v>57</v>
      </c>
      <c r="D22" t="s">
        <v>267</v>
      </c>
      <c r="E22">
        <v>4.7</v>
      </c>
    </row>
    <row r="23" spans="1:6" x14ac:dyDescent="0.25">
      <c r="C23" t="s">
        <v>75</v>
      </c>
      <c r="D23" t="s">
        <v>268</v>
      </c>
      <c r="E23">
        <v>5.56</v>
      </c>
    </row>
    <row r="24" spans="1:6" x14ac:dyDescent="0.25">
      <c r="B24" t="s">
        <v>256</v>
      </c>
      <c r="C24" t="s">
        <v>207</v>
      </c>
      <c r="D24" t="s">
        <v>264</v>
      </c>
      <c r="E24">
        <v>5.09</v>
      </c>
    </row>
    <row r="25" spans="1:6" x14ac:dyDescent="0.25">
      <c r="C25" t="s">
        <v>249</v>
      </c>
      <c r="D25">
        <v>3</v>
      </c>
      <c r="E25">
        <v>8.1999999999999993</v>
      </c>
    </row>
    <row r="26" spans="1:6" x14ac:dyDescent="0.25">
      <c r="C26" t="s">
        <v>250</v>
      </c>
      <c r="D26" t="s">
        <v>265</v>
      </c>
      <c r="E26">
        <v>6.17</v>
      </c>
    </row>
    <row r="27" spans="1:6" x14ac:dyDescent="0.25">
      <c r="C27" t="s">
        <v>37</v>
      </c>
      <c r="D27" t="s">
        <v>266</v>
      </c>
      <c r="E27">
        <v>3.44</v>
      </c>
    </row>
    <row r="28" spans="1:6" x14ac:dyDescent="0.25">
      <c r="B28" t="s">
        <v>3</v>
      </c>
      <c r="C28" t="s">
        <v>148</v>
      </c>
      <c r="D28" t="s">
        <v>257</v>
      </c>
      <c r="E28" s="12">
        <v>3.9463550834521892</v>
      </c>
    </row>
    <row r="29" spans="1:6" x14ac:dyDescent="0.25">
      <c r="C29" t="s">
        <v>12</v>
      </c>
      <c r="D29" t="s">
        <v>258</v>
      </c>
      <c r="E29">
        <v>5.18</v>
      </c>
    </row>
    <row r="30" spans="1:6" x14ac:dyDescent="0.25">
      <c r="C30" t="s">
        <v>143</v>
      </c>
      <c r="D30" t="s">
        <v>259</v>
      </c>
      <c r="E30">
        <v>4.0599999999999996</v>
      </c>
    </row>
    <row r="31" spans="1:6" x14ac:dyDescent="0.25">
      <c r="C31" t="s">
        <v>142</v>
      </c>
      <c r="D31" t="s">
        <v>260</v>
      </c>
      <c r="E31">
        <v>7.42</v>
      </c>
    </row>
    <row r="32" spans="1:6" x14ac:dyDescent="0.25">
      <c r="C32" t="s">
        <v>145</v>
      </c>
      <c r="D32" t="s">
        <v>261</v>
      </c>
      <c r="E32">
        <v>5.95</v>
      </c>
    </row>
    <row r="33" spans="2:5" x14ac:dyDescent="0.25">
      <c r="C33" t="s">
        <v>56</v>
      </c>
      <c r="D33" t="s">
        <v>262</v>
      </c>
      <c r="E33">
        <v>3.31</v>
      </c>
    </row>
    <row r="34" spans="2:5" x14ac:dyDescent="0.25">
      <c r="C34" t="s">
        <v>95</v>
      </c>
      <c r="D34" t="s">
        <v>263</v>
      </c>
      <c r="E34">
        <v>9.06</v>
      </c>
    </row>
    <row r="35" spans="2:5" x14ac:dyDescent="0.25">
      <c r="B35" t="s">
        <v>269</v>
      </c>
      <c r="C35" t="s">
        <v>270</v>
      </c>
      <c r="D35" t="s">
        <v>273</v>
      </c>
      <c r="E35">
        <v>5.0999999999999996</v>
      </c>
    </row>
    <row r="36" spans="2:5" x14ac:dyDescent="0.25">
      <c r="C36" t="s">
        <v>271</v>
      </c>
      <c r="D36" t="s">
        <v>274</v>
      </c>
      <c r="E36">
        <v>5.97</v>
      </c>
    </row>
    <row r="37" spans="2:5" x14ac:dyDescent="0.25">
      <c r="C37" t="s">
        <v>272</v>
      </c>
      <c r="D37" t="s">
        <v>275</v>
      </c>
      <c r="E37">
        <v>4.78</v>
      </c>
    </row>
  </sheetData>
  <autoFilter ref="A1:F17" xr:uid="{00000000-0009-0000-0000-000009000000}">
    <sortState xmlns:xlrd2="http://schemas.microsoft.com/office/spreadsheetml/2017/richdata2" ref="A2:F17">
      <sortCondition ref="A1:A17"/>
    </sortState>
  </autoFilter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40B25EEC65EB40AB8818FECCB71FDB" ma:contentTypeVersion="16" ma:contentTypeDescription="Crear nuevo documento." ma:contentTypeScope="" ma:versionID="01dde6d2807c120015ee7efacaf42609">
  <xsd:schema xmlns:xsd="http://www.w3.org/2001/XMLSchema" xmlns:xs="http://www.w3.org/2001/XMLSchema" xmlns:p="http://schemas.microsoft.com/office/2006/metadata/properties" xmlns:ns2="321c887a-1129-47fc-908e-6d2afe80897b" xmlns:ns3="dc478f7c-bf22-409f-8b6c-fb80528aeb7f" targetNamespace="http://schemas.microsoft.com/office/2006/metadata/properties" ma:root="true" ma:fieldsID="551b72a96a18ca8057ff2679dc0c0ba9" ns2:_="" ns3:_="">
    <xsd:import namespace="321c887a-1129-47fc-908e-6d2afe80897b"/>
    <xsd:import namespace="dc478f7c-bf22-409f-8b6c-fb80528aeb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1c887a-1129-47fc-908e-6d2afe8089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5543dc2c-c282-4bcc-a46d-3826255963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78f7c-bf22-409f-8b6c-fb80528aeb7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134ad65-578e-44e3-baf3-fc153371e05b}" ma:internalName="TaxCatchAll" ma:showField="CatchAllData" ma:web="dc478f7c-bf22-409f-8b6c-fb80528aeb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21c887a-1129-47fc-908e-6d2afe80897b">
      <Terms xmlns="http://schemas.microsoft.com/office/infopath/2007/PartnerControls"/>
    </lcf76f155ced4ddcb4097134ff3c332f>
    <TaxCatchAll xmlns="dc478f7c-bf22-409f-8b6c-fb80528aeb7f" xsi:nil="true"/>
  </documentManagement>
</p:properties>
</file>

<file path=customXml/itemProps1.xml><?xml version="1.0" encoding="utf-8"?>
<ds:datastoreItem xmlns:ds="http://schemas.openxmlformats.org/officeDocument/2006/customXml" ds:itemID="{ABF51460-5168-4B02-8477-B8A97A6A9B5C}"/>
</file>

<file path=customXml/itemProps2.xml><?xml version="1.0" encoding="utf-8"?>
<ds:datastoreItem xmlns:ds="http://schemas.openxmlformats.org/officeDocument/2006/customXml" ds:itemID="{D630CE03-745B-411C-BAFB-D9D68A259BD7}"/>
</file>

<file path=customXml/itemProps3.xml><?xml version="1.0" encoding="utf-8"?>
<ds:datastoreItem xmlns:ds="http://schemas.openxmlformats.org/officeDocument/2006/customXml" ds:itemID="{CB3CABE2-A45A-4C74-9B91-DC967E572C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Sagrado Corazón</vt:lpstr>
      <vt:lpstr>Bilbao</vt:lpstr>
      <vt:lpstr>Plaza Mayor</vt:lpstr>
      <vt:lpstr>Mercadona</vt:lpstr>
      <vt:lpstr>Castelar</vt:lpstr>
      <vt:lpstr>Sanafarmacia</vt:lpstr>
      <vt:lpstr>Recoletos</vt:lpstr>
      <vt:lpstr>All</vt:lpstr>
      <vt:lpstr>Consump. vs. LW Charact</vt:lpstr>
      <vt:lpstr>LW Charact</vt:lpstr>
      <vt:lpstr>Species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2023-12-12T17:15:27Z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0x010100CA40B25EEC65EB40AB8818FECCB71FDB</vt:lpwstr>
  </property>
</Properties>
</file>