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drawings/drawing4.xml" ContentType="application/vnd.openxmlformats-officedocument.drawingml.chartshapes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ses0-my.sharepoint.com/personal/aliciaalonso_us_es/Documents/Carmen-Ali/SDE19/ARTÍCULO/Figuras/"/>
    </mc:Choice>
  </mc:AlternateContent>
  <xr:revisionPtr revIDLastSave="44" documentId="11_B4A375BFEB5710D9D85C80FD97E3C3F30CC3A5B5" xr6:coauthVersionLast="47" xr6:coauthVersionMax="47" xr10:uidLastSave="{6745676B-2EA6-477B-8ABF-96022B1AFE64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Hoja1!$AB$17:$AF$30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6" i="1" l="1"/>
  <c r="AW7" i="1"/>
  <c r="AW8" i="1"/>
  <c r="AW9" i="1"/>
  <c r="AW10" i="1"/>
  <c r="AW11" i="1"/>
  <c r="AW12" i="1"/>
  <c r="AW13" i="1"/>
  <c r="AW14" i="1"/>
  <c r="AW5" i="1"/>
  <c r="C109" i="1" l="1"/>
  <c r="D109" i="1"/>
  <c r="AQ14" i="1" s="1"/>
  <c r="E109" i="1"/>
  <c r="F109" i="1"/>
  <c r="N109" i="1" s="1"/>
  <c r="O109" i="1" s="1"/>
  <c r="G109" i="1"/>
  <c r="H109" i="1"/>
  <c r="I109" i="1"/>
  <c r="L109" i="1"/>
  <c r="C157" i="1"/>
  <c r="D157" i="1"/>
  <c r="E157" i="1"/>
  <c r="F157" i="1"/>
  <c r="N157" i="1" s="1"/>
  <c r="G157" i="1"/>
  <c r="H157" i="1"/>
  <c r="I157" i="1"/>
  <c r="L157" i="1"/>
  <c r="C124" i="1"/>
  <c r="D124" i="1"/>
  <c r="AR14" i="1" s="1"/>
  <c r="E124" i="1"/>
  <c r="N124" i="1" s="1"/>
  <c r="F124" i="1"/>
  <c r="G124" i="1"/>
  <c r="H124" i="1"/>
  <c r="I124" i="1"/>
  <c r="L124" i="1"/>
  <c r="C172" i="1"/>
  <c r="D172" i="1"/>
  <c r="E172" i="1"/>
  <c r="N172" i="1" s="1"/>
  <c r="F172" i="1"/>
  <c r="G172" i="1"/>
  <c r="H172" i="1"/>
  <c r="I172" i="1"/>
  <c r="L172" i="1"/>
  <c r="C138" i="1"/>
  <c r="D138" i="1"/>
  <c r="AS14" i="1" s="1"/>
  <c r="E138" i="1"/>
  <c r="F138" i="1"/>
  <c r="G138" i="1"/>
  <c r="H138" i="1"/>
  <c r="I138" i="1"/>
  <c r="L138" i="1"/>
  <c r="BI5" i="1"/>
  <c r="BJ5" i="1"/>
  <c r="C116" i="1"/>
  <c r="D116" i="1"/>
  <c r="AR6" i="1" s="1"/>
  <c r="E116" i="1"/>
  <c r="F116" i="1"/>
  <c r="G116" i="1"/>
  <c r="H116" i="1"/>
  <c r="I116" i="1"/>
  <c r="L116" i="1"/>
  <c r="C164" i="1"/>
  <c r="D164" i="1"/>
  <c r="E164" i="1"/>
  <c r="F164" i="1"/>
  <c r="N164" i="1" s="1"/>
  <c r="G164" i="1"/>
  <c r="H164" i="1"/>
  <c r="I164" i="1"/>
  <c r="L164" i="1"/>
  <c r="C130" i="1"/>
  <c r="D130" i="1"/>
  <c r="AS6" i="1" s="1"/>
  <c r="E130" i="1"/>
  <c r="F130" i="1"/>
  <c r="G130" i="1"/>
  <c r="H130" i="1"/>
  <c r="I130" i="1"/>
  <c r="L130" i="1"/>
  <c r="C117" i="1"/>
  <c r="D117" i="1"/>
  <c r="N117" i="1" s="1"/>
  <c r="O117" i="1" s="1"/>
  <c r="E117" i="1"/>
  <c r="F117" i="1"/>
  <c r="G117" i="1"/>
  <c r="H117" i="1"/>
  <c r="I117" i="1"/>
  <c r="L117" i="1"/>
  <c r="C165" i="1"/>
  <c r="D165" i="1"/>
  <c r="E165" i="1"/>
  <c r="F165" i="1"/>
  <c r="G165" i="1"/>
  <c r="H165" i="1"/>
  <c r="I165" i="1"/>
  <c r="L165" i="1"/>
  <c r="C131" i="1"/>
  <c r="N131" i="1" s="1"/>
  <c r="D131" i="1"/>
  <c r="E131" i="1"/>
  <c r="F131" i="1"/>
  <c r="G131" i="1"/>
  <c r="H131" i="1"/>
  <c r="I131" i="1"/>
  <c r="L131" i="1"/>
  <c r="C102" i="1"/>
  <c r="D102" i="1"/>
  <c r="AQ7" i="1" s="1"/>
  <c r="E102" i="1"/>
  <c r="F102" i="1"/>
  <c r="G102" i="1"/>
  <c r="H102" i="1"/>
  <c r="I102" i="1"/>
  <c r="L102" i="1"/>
  <c r="C150" i="1"/>
  <c r="D150" i="1"/>
  <c r="E150" i="1"/>
  <c r="F150" i="1"/>
  <c r="G150" i="1"/>
  <c r="H150" i="1"/>
  <c r="I150" i="1"/>
  <c r="L150" i="1"/>
  <c r="C118" i="1"/>
  <c r="D118" i="1"/>
  <c r="N118" i="1" s="1"/>
  <c r="E118" i="1"/>
  <c r="F118" i="1"/>
  <c r="G118" i="1"/>
  <c r="H118" i="1"/>
  <c r="I118" i="1"/>
  <c r="L118" i="1"/>
  <c r="C166" i="1"/>
  <c r="D166" i="1"/>
  <c r="N166" i="1" s="1"/>
  <c r="E166" i="1"/>
  <c r="F166" i="1"/>
  <c r="G166" i="1"/>
  <c r="H166" i="1"/>
  <c r="I166" i="1"/>
  <c r="L166" i="1"/>
  <c r="C132" i="1"/>
  <c r="AS8" i="1" s="1"/>
  <c r="D132" i="1"/>
  <c r="E132" i="1"/>
  <c r="F132" i="1"/>
  <c r="G132" i="1"/>
  <c r="H132" i="1"/>
  <c r="I132" i="1"/>
  <c r="L132" i="1"/>
  <c r="C119" i="1"/>
  <c r="D119" i="1"/>
  <c r="AR9" i="1" s="1"/>
  <c r="E119" i="1"/>
  <c r="F119" i="1"/>
  <c r="G119" i="1"/>
  <c r="H119" i="1"/>
  <c r="I119" i="1"/>
  <c r="L119" i="1"/>
  <c r="C167" i="1"/>
  <c r="D167" i="1"/>
  <c r="E167" i="1"/>
  <c r="F167" i="1"/>
  <c r="N167" i="1" s="1"/>
  <c r="G167" i="1"/>
  <c r="H167" i="1"/>
  <c r="I167" i="1"/>
  <c r="L167" i="1"/>
  <c r="C133" i="1"/>
  <c r="D133" i="1"/>
  <c r="AS9" i="1" s="1"/>
  <c r="E133" i="1"/>
  <c r="N133" i="1" s="1"/>
  <c r="F133" i="1"/>
  <c r="G133" i="1"/>
  <c r="H133" i="1"/>
  <c r="I133" i="1"/>
  <c r="L133" i="1"/>
  <c r="C120" i="1"/>
  <c r="D120" i="1"/>
  <c r="N120" i="1" s="1"/>
  <c r="O120" i="1" s="1"/>
  <c r="E120" i="1"/>
  <c r="F120" i="1"/>
  <c r="G120" i="1"/>
  <c r="H120" i="1"/>
  <c r="I120" i="1"/>
  <c r="L120" i="1"/>
  <c r="C168" i="1"/>
  <c r="D168" i="1"/>
  <c r="E168" i="1"/>
  <c r="F168" i="1"/>
  <c r="G168" i="1"/>
  <c r="H168" i="1"/>
  <c r="I168" i="1"/>
  <c r="L168" i="1"/>
  <c r="C134" i="1"/>
  <c r="D134" i="1"/>
  <c r="E134" i="1"/>
  <c r="F134" i="1"/>
  <c r="G134" i="1"/>
  <c r="H134" i="1"/>
  <c r="I134" i="1"/>
  <c r="L134" i="1"/>
  <c r="AS10" i="1"/>
  <c r="C121" i="1"/>
  <c r="D121" i="1"/>
  <c r="E121" i="1"/>
  <c r="AR11" i="1" s="1"/>
  <c r="F121" i="1"/>
  <c r="G121" i="1"/>
  <c r="H121" i="1"/>
  <c r="I121" i="1"/>
  <c r="L121" i="1"/>
  <c r="C169" i="1"/>
  <c r="D169" i="1"/>
  <c r="E169" i="1"/>
  <c r="F169" i="1"/>
  <c r="N169" i="1" s="1"/>
  <c r="G169" i="1"/>
  <c r="H169" i="1"/>
  <c r="I169" i="1"/>
  <c r="L169" i="1"/>
  <c r="C135" i="1"/>
  <c r="D135" i="1"/>
  <c r="AS11" i="1" s="1"/>
  <c r="E135" i="1"/>
  <c r="N135" i="1" s="1"/>
  <c r="F135" i="1"/>
  <c r="G135" i="1"/>
  <c r="H135" i="1"/>
  <c r="I135" i="1"/>
  <c r="L135" i="1"/>
  <c r="C106" i="1"/>
  <c r="D106" i="1"/>
  <c r="N106" i="1" s="1"/>
  <c r="E106" i="1"/>
  <c r="F106" i="1"/>
  <c r="G106" i="1"/>
  <c r="H106" i="1"/>
  <c r="I106" i="1"/>
  <c r="L106" i="1"/>
  <c r="C154" i="1"/>
  <c r="D154" i="1"/>
  <c r="N154" i="1" s="1"/>
  <c r="E154" i="1"/>
  <c r="F154" i="1"/>
  <c r="G154" i="1"/>
  <c r="H154" i="1"/>
  <c r="I154" i="1"/>
  <c r="L154" i="1"/>
  <c r="C122" i="1"/>
  <c r="D122" i="1"/>
  <c r="E122" i="1"/>
  <c r="AR12" i="1" s="1"/>
  <c r="F122" i="1"/>
  <c r="N122" i="1" s="1"/>
  <c r="G122" i="1"/>
  <c r="H122" i="1"/>
  <c r="I122" i="1"/>
  <c r="L122" i="1"/>
  <c r="C170" i="1"/>
  <c r="D170" i="1"/>
  <c r="E170" i="1"/>
  <c r="F170" i="1"/>
  <c r="N170" i="1" s="1"/>
  <c r="G170" i="1"/>
  <c r="H170" i="1"/>
  <c r="I170" i="1"/>
  <c r="L170" i="1"/>
  <c r="C136" i="1"/>
  <c r="D136" i="1"/>
  <c r="AS12" i="1" s="1"/>
  <c r="E136" i="1"/>
  <c r="N136" i="1" s="1"/>
  <c r="F136" i="1"/>
  <c r="G136" i="1"/>
  <c r="H136" i="1"/>
  <c r="I136" i="1"/>
  <c r="L136" i="1"/>
  <c r="C123" i="1"/>
  <c r="D123" i="1"/>
  <c r="N123" i="1" s="1"/>
  <c r="E123" i="1"/>
  <c r="F123" i="1"/>
  <c r="G123" i="1"/>
  <c r="H123" i="1"/>
  <c r="I123" i="1"/>
  <c r="L123" i="1"/>
  <c r="C171" i="1"/>
  <c r="D171" i="1"/>
  <c r="N171" i="1" s="1"/>
  <c r="E171" i="1"/>
  <c r="F171" i="1"/>
  <c r="G171" i="1"/>
  <c r="H171" i="1"/>
  <c r="I171" i="1"/>
  <c r="L171" i="1"/>
  <c r="C137" i="1"/>
  <c r="N137" i="1" s="1"/>
  <c r="D137" i="1"/>
  <c r="E137" i="1"/>
  <c r="F137" i="1"/>
  <c r="G137" i="1"/>
  <c r="H137" i="1"/>
  <c r="I137" i="1"/>
  <c r="L137" i="1"/>
  <c r="AS13" i="1"/>
  <c r="C129" i="1"/>
  <c r="D129" i="1"/>
  <c r="E129" i="1"/>
  <c r="AS5" i="1" s="1"/>
  <c r="F129" i="1"/>
  <c r="N129" i="1" s="1"/>
  <c r="G129" i="1"/>
  <c r="H129" i="1"/>
  <c r="I129" i="1"/>
  <c r="L129" i="1"/>
  <c r="C115" i="1"/>
  <c r="D115" i="1"/>
  <c r="AR5" i="1" s="1"/>
  <c r="E115" i="1"/>
  <c r="N115" i="1" s="1"/>
  <c r="O115" i="1" s="1"/>
  <c r="F115" i="1"/>
  <c r="G115" i="1"/>
  <c r="H115" i="1"/>
  <c r="I115" i="1"/>
  <c r="L115" i="1"/>
  <c r="C163" i="1"/>
  <c r="D163" i="1"/>
  <c r="E163" i="1"/>
  <c r="F163" i="1"/>
  <c r="G163" i="1"/>
  <c r="H163" i="1"/>
  <c r="I163" i="1"/>
  <c r="L163" i="1"/>
  <c r="C100" i="1"/>
  <c r="D100" i="1"/>
  <c r="N100" i="1" s="1"/>
  <c r="E100" i="1"/>
  <c r="F100" i="1"/>
  <c r="G100" i="1"/>
  <c r="H100" i="1"/>
  <c r="I100" i="1"/>
  <c r="L100" i="1"/>
  <c r="C148" i="1"/>
  <c r="D148" i="1"/>
  <c r="N148" i="1" s="1"/>
  <c r="E148" i="1"/>
  <c r="F148" i="1"/>
  <c r="G148" i="1"/>
  <c r="H148" i="1"/>
  <c r="I148" i="1"/>
  <c r="L148" i="1"/>
  <c r="C101" i="1"/>
  <c r="N101" i="1" s="1"/>
  <c r="O101" i="1" s="1"/>
  <c r="D101" i="1"/>
  <c r="E101" i="1"/>
  <c r="F101" i="1"/>
  <c r="G101" i="1"/>
  <c r="H101" i="1"/>
  <c r="I101" i="1"/>
  <c r="L101" i="1"/>
  <c r="C149" i="1"/>
  <c r="D149" i="1"/>
  <c r="E149" i="1"/>
  <c r="F149" i="1"/>
  <c r="G149" i="1"/>
  <c r="H149" i="1"/>
  <c r="I149" i="1"/>
  <c r="L149" i="1"/>
  <c r="AQ6" i="1"/>
  <c r="C103" i="1"/>
  <c r="D103" i="1"/>
  <c r="E103" i="1"/>
  <c r="AQ8" i="1" s="1"/>
  <c r="F103" i="1"/>
  <c r="G103" i="1"/>
  <c r="H103" i="1"/>
  <c r="I103" i="1"/>
  <c r="L103" i="1"/>
  <c r="C151" i="1"/>
  <c r="D151" i="1"/>
  <c r="E151" i="1"/>
  <c r="F151" i="1"/>
  <c r="G151" i="1"/>
  <c r="H151" i="1"/>
  <c r="I151" i="1"/>
  <c r="L151" i="1"/>
  <c r="C104" i="1"/>
  <c r="D104" i="1"/>
  <c r="AQ9" i="1" s="1"/>
  <c r="E104" i="1"/>
  <c r="N104" i="1" s="1"/>
  <c r="F104" i="1"/>
  <c r="G104" i="1"/>
  <c r="H104" i="1"/>
  <c r="I104" i="1"/>
  <c r="L104" i="1"/>
  <c r="C152" i="1"/>
  <c r="D152" i="1"/>
  <c r="E152" i="1"/>
  <c r="N152" i="1" s="1"/>
  <c r="F152" i="1"/>
  <c r="G152" i="1"/>
  <c r="H152" i="1"/>
  <c r="I152" i="1"/>
  <c r="L152" i="1"/>
  <c r="C105" i="1"/>
  <c r="N105" i="1" s="1"/>
  <c r="D105" i="1"/>
  <c r="E105" i="1"/>
  <c r="F105" i="1"/>
  <c r="G105" i="1"/>
  <c r="H105" i="1"/>
  <c r="I105" i="1"/>
  <c r="L105" i="1"/>
  <c r="C153" i="1"/>
  <c r="N153" i="1" s="1"/>
  <c r="D153" i="1"/>
  <c r="E153" i="1"/>
  <c r="F153" i="1"/>
  <c r="G153" i="1"/>
  <c r="H153" i="1"/>
  <c r="I153" i="1"/>
  <c r="L153" i="1"/>
  <c r="AQ10" i="1"/>
  <c r="AT10" i="1" s="1"/>
  <c r="C107" i="1"/>
  <c r="D107" i="1"/>
  <c r="E107" i="1"/>
  <c r="AQ12" i="1" s="1"/>
  <c r="F107" i="1"/>
  <c r="N107" i="1" s="1"/>
  <c r="G107" i="1"/>
  <c r="H107" i="1"/>
  <c r="I107" i="1"/>
  <c r="L107" i="1"/>
  <c r="C155" i="1"/>
  <c r="D155" i="1"/>
  <c r="E155" i="1"/>
  <c r="F155" i="1"/>
  <c r="N155" i="1" s="1"/>
  <c r="G155" i="1"/>
  <c r="H155" i="1"/>
  <c r="I155" i="1"/>
  <c r="L155" i="1"/>
  <c r="C108" i="1"/>
  <c r="D108" i="1"/>
  <c r="AQ13" i="1" s="1"/>
  <c r="E108" i="1"/>
  <c r="F108" i="1"/>
  <c r="G108" i="1"/>
  <c r="H108" i="1"/>
  <c r="I108" i="1"/>
  <c r="L108" i="1"/>
  <c r="C156" i="1"/>
  <c r="D156" i="1"/>
  <c r="N156" i="1" s="1"/>
  <c r="E156" i="1"/>
  <c r="F156" i="1"/>
  <c r="G156" i="1"/>
  <c r="H156" i="1"/>
  <c r="I156" i="1"/>
  <c r="L156" i="1"/>
  <c r="J106" i="1"/>
  <c r="K106" i="1"/>
  <c r="AE11" i="1" s="1"/>
  <c r="J154" i="1"/>
  <c r="K154" i="1"/>
  <c r="J101" i="1"/>
  <c r="K101" i="1"/>
  <c r="AE6" i="1" s="1"/>
  <c r="J149" i="1"/>
  <c r="K149" i="1"/>
  <c r="J102" i="1"/>
  <c r="AE7" i="1" s="1"/>
  <c r="K102" i="1"/>
  <c r="J150" i="1"/>
  <c r="K150" i="1"/>
  <c r="J103" i="1"/>
  <c r="K103" i="1"/>
  <c r="J151" i="1"/>
  <c r="AE8" i="1" s="1"/>
  <c r="K151" i="1"/>
  <c r="J104" i="1"/>
  <c r="K104" i="1"/>
  <c r="AE9" i="1" s="1"/>
  <c r="J152" i="1"/>
  <c r="K152" i="1"/>
  <c r="J105" i="1"/>
  <c r="K105" i="1"/>
  <c r="AE10" i="1" s="1"/>
  <c r="J153" i="1"/>
  <c r="K153" i="1"/>
  <c r="J107" i="1"/>
  <c r="AE12" i="1" s="1"/>
  <c r="K107" i="1"/>
  <c r="J155" i="1"/>
  <c r="K155" i="1"/>
  <c r="J108" i="1"/>
  <c r="K108" i="1"/>
  <c r="J156" i="1"/>
  <c r="AE13" i="1" s="1"/>
  <c r="K156" i="1"/>
  <c r="J109" i="1"/>
  <c r="K109" i="1"/>
  <c r="AE14" i="1" s="1"/>
  <c r="J157" i="1"/>
  <c r="K157" i="1"/>
  <c r="J100" i="1"/>
  <c r="K100" i="1"/>
  <c r="O15" i="1" s="1"/>
  <c r="J148" i="1"/>
  <c r="K148" i="1"/>
  <c r="AO6" i="1"/>
  <c r="AP6" i="1"/>
  <c r="AO7" i="1"/>
  <c r="AP7" i="1" s="1"/>
  <c r="AO8" i="1"/>
  <c r="AP8" i="1"/>
  <c r="AO9" i="1"/>
  <c r="AP9" i="1" s="1"/>
  <c r="AO10" i="1"/>
  <c r="AP10" i="1"/>
  <c r="AO11" i="1"/>
  <c r="AP11" i="1" s="1"/>
  <c r="AO12" i="1"/>
  <c r="AP12" i="1"/>
  <c r="AO13" i="1"/>
  <c r="AP13" i="1" s="1"/>
  <c r="AO14" i="1"/>
  <c r="AP14" i="1"/>
  <c r="AO5" i="1"/>
  <c r="AP5" i="1" s="1"/>
  <c r="AG6" i="1"/>
  <c r="AG7" i="1"/>
  <c r="AG8" i="1"/>
  <c r="AG9" i="1"/>
  <c r="AG10" i="1"/>
  <c r="AG11" i="1"/>
  <c r="AG12" i="1"/>
  <c r="AG13" i="1"/>
  <c r="AG14" i="1"/>
  <c r="AG5" i="1"/>
  <c r="K172" i="1"/>
  <c r="J172" i="1"/>
  <c r="AF14" i="1" s="1"/>
  <c r="K171" i="1"/>
  <c r="J171" i="1"/>
  <c r="K170" i="1"/>
  <c r="J170" i="1"/>
  <c r="K169" i="1"/>
  <c r="J169" i="1"/>
  <c r="K168" i="1"/>
  <c r="J168" i="1"/>
  <c r="N168" i="1"/>
  <c r="K167" i="1"/>
  <c r="J167" i="1"/>
  <c r="K166" i="1"/>
  <c r="J166" i="1"/>
  <c r="K165" i="1"/>
  <c r="J165" i="1"/>
  <c r="N165" i="1"/>
  <c r="K164" i="1"/>
  <c r="J164" i="1"/>
  <c r="K163" i="1"/>
  <c r="AF5" i="1" s="1"/>
  <c r="J163" i="1"/>
  <c r="K123" i="1"/>
  <c r="J123" i="1"/>
  <c r="AF13" i="1" s="1"/>
  <c r="K122" i="1"/>
  <c r="AF12" i="1" s="1"/>
  <c r="J122" i="1"/>
  <c r="K121" i="1"/>
  <c r="J121" i="1"/>
  <c r="N121" i="1"/>
  <c r="O121" i="1" s="1"/>
  <c r="K120" i="1"/>
  <c r="J120" i="1"/>
  <c r="AF10" i="1" s="1"/>
  <c r="K119" i="1"/>
  <c r="AF9" i="1" s="1"/>
  <c r="J119" i="1"/>
  <c r="K118" i="1"/>
  <c r="J118" i="1"/>
  <c r="K117" i="1"/>
  <c r="AF7" i="1" s="1"/>
  <c r="J117" i="1"/>
  <c r="J116" i="1"/>
  <c r="AF6" i="1" s="1"/>
  <c r="K115" i="1"/>
  <c r="J115" i="1"/>
  <c r="N151" i="1"/>
  <c r="L63" i="1"/>
  <c r="K63" i="1"/>
  <c r="J63" i="1"/>
  <c r="O63" i="1" s="1"/>
  <c r="I63" i="1"/>
  <c r="H63" i="1"/>
  <c r="G63" i="1"/>
  <c r="F63" i="1"/>
  <c r="E63" i="1"/>
  <c r="D63" i="1"/>
  <c r="C63" i="1"/>
  <c r="O19" i="1"/>
  <c r="O34" i="1"/>
  <c r="X5" i="1"/>
  <c r="X6" i="1"/>
  <c r="X7" i="1"/>
  <c r="X8" i="1"/>
  <c r="X9" i="1"/>
  <c r="X10" i="1"/>
  <c r="X11" i="1"/>
  <c r="X12" i="1"/>
  <c r="X13" i="1"/>
  <c r="X14" i="1"/>
  <c r="N150" i="1"/>
  <c r="AF8" i="1"/>
  <c r="N102" i="1"/>
  <c r="O102" i="1" s="1"/>
  <c r="N119" i="1"/>
  <c r="O119" i="1" s="1"/>
  <c r="N163" i="1"/>
  <c r="N130" i="1"/>
  <c r="N134" i="1"/>
  <c r="N138" i="1"/>
  <c r="N103" i="1"/>
  <c r="O103" i="1" s="1"/>
  <c r="N149" i="1"/>
  <c r="N116" i="1"/>
  <c r="O116" i="1" s="1"/>
  <c r="AF11" i="1"/>
  <c r="T5" i="1"/>
  <c r="BJ6" i="1"/>
  <c r="BJ7" i="1"/>
  <c r="BJ8" i="1"/>
  <c r="BJ9" i="1"/>
  <c r="BJ10" i="1"/>
  <c r="BJ11" i="1"/>
  <c r="BJ12" i="1"/>
  <c r="BJ13" i="1"/>
  <c r="BJ14" i="1"/>
  <c r="BI6" i="1"/>
  <c r="BI7" i="1"/>
  <c r="BI8" i="1"/>
  <c r="BI9" i="1"/>
  <c r="BI10" i="1"/>
  <c r="BI11" i="1"/>
  <c r="BI12" i="1"/>
  <c r="BI13" i="1"/>
  <c r="BI14" i="1"/>
  <c r="Y6" i="1"/>
  <c r="Y7" i="1"/>
  <c r="Y8" i="1"/>
  <c r="Y9" i="1"/>
  <c r="Y10" i="1"/>
  <c r="Y11" i="1"/>
  <c r="Y12" i="1"/>
  <c r="Y13" i="1"/>
  <c r="Y14" i="1"/>
  <c r="Y5" i="1"/>
  <c r="W6" i="1"/>
  <c r="W7" i="1"/>
  <c r="W8" i="1"/>
  <c r="W9" i="1"/>
  <c r="W10" i="1"/>
  <c r="W11" i="1"/>
  <c r="W12" i="1"/>
  <c r="W13" i="1"/>
  <c r="W14" i="1"/>
  <c r="W5" i="1"/>
  <c r="V6" i="1"/>
  <c r="V7" i="1"/>
  <c r="V8" i="1"/>
  <c r="V9" i="1"/>
  <c r="V10" i="1"/>
  <c r="V11" i="1"/>
  <c r="V12" i="1"/>
  <c r="V13" i="1"/>
  <c r="V14" i="1"/>
  <c r="V5" i="1"/>
  <c r="U6" i="1"/>
  <c r="U7" i="1"/>
  <c r="U8" i="1"/>
  <c r="U9" i="1"/>
  <c r="U10" i="1"/>
  <c r="U11" i="1"/>
  <c r="U12" i="1"/>
  <c r="U13" i="1"/>
  <c r="U14" i="1"/>
  <c r="U5" i="1"/>
  <c r="T6" i="1"/>
  <c r="T7" i="1"/>
  <c r="T8" i="1"/>
  <c r="T9" i="1"/>
  <c r="T10" i="1"/>
  <c r="T11" i="1"/>
  <c r="T12" i="1"/>
  <c r="T13" i="1"/>
  <c r="T14" i="1"/>
  <c r="S6" i="1"/>
  <c r="S7" i="1"/>
  <c r="S8" i="1"/>
  <c r="S9" i="1"/>
  <c r="S10" i="1"/>
  <c r="S11" i="1"/>
  <c r="S12" i="1"/>
  <c r="S13" i="1"/>
  <c r="S14" i="1"/>
  <c r="S5" i="1"/>
  <c r="R6" i="1"/>
  <c r="R7" i="1"/>
  <c r="R8" i="1"/>
  <c r="R9" i="1"/>
  <c r="R10" i="1"/>
  <c r="R11" i="1"/>
  <c r="R12" i="1"/>
  <c r="R13" i="1"/>
  <c r="R14" i="1"/>
  <c r="R5" i="1"/>
  <c r="AI9" i="1" l="1"/>
  <c r="AJ9" i="1"/>
  <c r="AH9" i="1"/>
  <c r="AH11" i="1"/>
  <c r="AI11" i="1"/>
  <c r="AJ11" i="1"/>
  <c r="AV8" i="1"/>
  <c r="AT8" i="1"/>
  <c r="AT7" i="1"/>
  <c r="AU7" i="1"/>
  <c r="O64" i="1"/>
  <c r="AJ12" i="1"/>
  <c r="AH12" i="1"/>
  <c r="AI12" i="1"/>
  <c r="AH7" i="1"/>
  <c r="AJ7" i="1"/>
  <c r="AI7" i="1"/>
  <c r="AU9" i="1"/>
  <c r="AV9" i="1"/>
  <c r="AT9" i="1"/>
  <c r="O122" i="1"/>
  <c r="O124" i="1"/>
  <c r="AH10" i="1"/>
  <c r="AJ10" i="1"/>
  <c r="AI10" i="1"/>
  <c r="AV13" i="1"/>
  <c r="AT13" i="1"/>
  <c r="O104" i="1"/>
  <c r="O118" i="1"/>
  <c r="O107" i="1"/>
  <c r="O105" i="1"/>
  <c r="O100" i="1"/>
  <c r="AU14" i="1"/>
  <c r="AT14" i="1"/>
  <c r="AV14" i="1"/>
  <c r="AI14" i="1"/>
  <c r="AH14" i="1"/>
  <c r="AJ14" i="1"/>
  <c r="AH6" i="1"/>
  <c r="AI6" i="1"/>
  <c r="AJ6" i="1"/>
  <c r="AJ13" i="1"/>
  <c r="AH13" i="1"/>
  <c r="AI13" i="1"/>
  <c r="AI8" i="1"/>
  <c r="AH8" i="1"/>
  <c r="AJ8" i="1"/>
  <c r="AU12" i="1"/>
  <c r="AT12" i="1"/>
  <c r="AV12" i="1"/>
  <c r="AV6" i="1"/>
  <c r="O123" i="1"/>
  <c r="O106" i="1"/>
  <c r="AS7" i="1"/>
  <c r="N108" i="1"/>
  <c r="O108" i="1" s="1"/>
  <c r="AU6" i="1"/>
  <c r="AV10" i="1"/>
  <c r="AE5" i="1"/>
  <c r="AQ5" i="1"/>
  <c r="AR13" i="1"/>
  <c r="AU13" i="1" s="1"/>
  <c r="AQ11" i="1"/>
  <c r="AR10" i="1"/>
  <c r="AR8" i="1"/>
  <c r="AU8" i="1" s="1"/>
  <c r="AR7" i="1"/>
  <c r="AV7" i="1" s="1"/>
  <c r="N132" i="1"/>
  <c r="AU10" i="1"/>
  <c r="AT6" i="1"/>
  <c r="AT11" i="1" l="1"/>
  <c r="AV11" i="1"/>
  <c r="AU11" i="1"/>
  <c r="AT5" i="1"/>
  <c r="AV5" i="1"/>
  <c r="AU5" i="1"/>
  <c r="AI5" i="1"/>
  <c r="AJ5" i="1"/>
  <c r="AH5" i="1"/>
</calcChain>
</file>

<file path=xl/sharedStrings.xml><?xml version="1.0" encoding="utf-8"?>
<sst xmlns="http://schemas.openxmlformats.org/spreadsheetml/2006/main" count="243" uniqueCount="55">
  <si>
    <t>Aura project 3.1</t>
  </si>
  <si>
    <t>Resilient Nest</t>
  </si>
  <si>
    <t>MOR</t>
  </si>
  <si>
    <t>Hungarian Nest+</t>
  </si>
  <si>
    <t>Over4</t>
  </si>
  <si>
    <t>TO</t>
  </si>
  <si>
    <t>The Mobble</t>
  </si>
  <si>
    <t>Azalea</t>
  </si>
  <si>
    <t>Inhabit2030 (H2030)</t>
  </si>
  <si>
    <t>koeb</t>
  </si>
  <si>
    <t>DIAS PASIVOS</t>
  </si>
  <si>
    <t>CONSUMO   Ev</t>
  </si>
  <si>
    <t>resto</t>
  </si>
  <si>
    <t>TEMPERATURA dormitorio</t>
  </si>
  <si>
    <t>24/07/19/ 21:00</t>
  </si>
  <si>
    <t>TOTAL</t>
  </si>
  <si>
    <t>HUMEDAD dormitorio</t>
  </si>
  <si>
    <t>CO2</t>
  </si>
  <si>
    <t>TEMPERATURA salón</t>
  </si>
  <si>
    <t>HUMEDAD salón</t>
  </si>
  <si>
    <t xml:space="preserve">DIAS PASIVOS </t>
  </si>
  <si>
    <t>RESTO</t>
  </si>
  <si>
    <t>TEMPERATURA</t>
  </si>
  <si>
    <t>HUMEDAD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</si>
  <si>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</si>
  <si>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</si>
  <si>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</si>
  <si>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</si>
  <si>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</si>
  <si>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</si>
  <si>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</si>
  <si>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</si>
  <si>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</si>
  <si>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</si>
  <si>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---</t>
  </si>
  <si>
    <t>TOTAL salón</t>
  </si>
  <si>
    <t>TOTAL dorm</t>
  </si>
  <si>
    <t>ACUMULATIVO</t>
  </si>
  <si>
    <t>Acumulativo</t>
  </si>
  <si>
    <t>Temperature</t>
  </si>
  <si>
    <t>Humidity</t>
  </si>
  <si>
    <t>Air quality</t>
  </si>
  <si>
    <t>No acumulativo</t>
  </si>
  <si>
    <t>NO ACUMULATIVO</t>
  </si>
  <si>
    <t>DIAS NO PASIVOS</t>
  </si>
  <si>
    <t>Aura 3.1</t>
  </si>
  <si>
    <t>Total Consump.</t>
  </si>
  <si>
    <t>Consump. P</t>
  </si>
  <si>
    <t>Consump NP</t>
  </si>
  <si>
    <t>P = passive</t>
  </si>
  <si>
    <t>NP = non passive</t>
  </si>
  <si>
    <t>Consumption P</t>
  </si>
  <si>
    <t>P = Passive</t>
  </si>
  <si>
    <t>DIAS NO PASIVOS (ordenados según consumo)</t>
  </si>
  <si>
    <t>Total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</si>
</sst>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33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39">
    <xf numFmtId="0" fontId="0" fillId="0" borderId="0" xfId="0"/>
    <xf numFmtId="0" fontId="2" fillId="4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2" fillId="9" borderId="2" xfId="0" applyFont="1" applyFill="1" applyBorder="1" applyAlignment="1">
      <alignment horizontal="right" vertical="center"/>
    </xf>
    <xf numFmtId="0" fontId="2" fillId="10" borderId="2" xfId="0" applyFont="1" applyFill="1" applyBorder="1" applyAlignment="1">
      <alignment horizontal="right"/>
    </xf>
    <xf numFmtId="0" fontId="2" fillId="11" borderId="2" xfId="0" applyFont="1" applyFill="1" applyBorder="1" applyAlignment="1">
      <alignment horizontal="right"/>
    </xf>
    <xf numFmtId="0" fontId="2" fillId="2" borderId="3" xfId="1" applyFont="1" applyBorder="1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2" borderId="6" xfId="1" applyFont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9" borderId="2" xfId="0" applyFill="1" applyBorder="1" applyAlignment="1">
      <alignment horizontal="right" vertical="center"/>
    </xf>
    <xf numFmtId="0" fontId="0" fillId="10" borderId="2" xfId="0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2" borderId="3" xfId="1" applyFont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0" fillId="9" borderId="10" xfId="0" applyFill="1" applyBorder="1" applyAlignment="1">
      <alignment horizontal="right" vertical="center"/>
    </xf>
    <xf numFmtId="0" fontId="0" fillId="10" borderId="10" xfId="0" applyFill="1" applyBorder="1" applyAlignment="1">
      <alignment horizontal="right"/>
    </xf>
    <xf numFmtId="0" fontId="0" fillId="11" borderId="10" xfId="0" applyFill="1" applyBorder="1" applyAlignment="1">
      <alignment horizontal="right"/>
    </xf>
    <xf numFmtId="0" fontId="0" fillId="2" borderId="11" xfId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12" xfId="1" applyFont="1" applyFill="1" applyBorder="1" applyAlignment="1">
      <alignment horizontal="right"/>
    </xf>
    <xf numFmtId="0" fontId="0" fillId="3" borderId="13" xfId="0" applyFill="1" applyBorder="1" applyAlignment="1">
      <alignment horizontal="center" vertical="center"/>
    </xf>
    <xf numFmtId="0" fontId="0" fillId="0" borderId="13" xfId="0" applyBorder="1"/>
    <xf numFmtId="0" fontId="0" fillId="4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2" borderId="13" xfId="1" applyFon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3" borderId="4" xfId="0" applyFill="1" applyBorder="1" applyAlignment="1">
      <alignment vertical="center"/>
    </xf>
    <xf numFmtId="0" fontId="0" fillId="3" borderId="16" xfId="0" applyFill="1" applyBorder="1"/>
    <xf numFmtId="2" fontId="0" fillId="3" borderId="16" xfId="0" applyNumberFormat="1" applyFill="1" applyBorder="1" applyAlignment="1">
      <alignment horizontal="right"/>
    </xf>
    <xf numFmtId="2" fontId="2" fillId="3" borderId="15" xfId="0" applyNumberFormat="1" applyFont="1" applyFill="1" applyBorder="1"/>
    <xf numFmtId="0" fontId="0" fillId="4" borderId="4" xfId="0" applyFill="1" applyBorder="1" applyAlignment="1">
      <alignment vertical="center"/>
    </xf>
    <xf numFmtId="0" fontId="0" fillId="4" borderId="16" xfId="0" applyFill="1" applyBorder="1"/>
    <xf numFmtId="2" fontId="0" fillId="4" borderId="16" xfId="0" applyNumberFormat="1" applyFill="1" applyBorder="1" applyAlignment="1">
      <alignment horizontal="right"/>
    </xf>
    <xf numFmtId="2" fontId="2" fillId="4" borderId="15" xfId="0" applyNumberFormat="1" applyFont="1" applyFill="1" applyBorder="1"/>
    <xf numFmtId="0" fontId="0" fillId="5" borderId="0" xfId="0" applyFill="1" applyAlignment="1">
      <alignment vertical="center"/>
    </xf>
    <xf numFmtId="0" fontId="0" fillId="5" borderId="0" xfId="0" applyFill="1"/>
    <xf numFmtId="2" fontId="0" fillId="5" borderId="0" xfId="0" applyNumberFormat="1" applyFill="1" applyAlignment="1">
      <alignment horizontal="right"/>
    </xf>
    <xf numFmtId="2" fontId="2" fillId="5" borderId="15" xfId="0" applyNumberFormat="1" applyFont="1" applyFill="1" applyBorder="1"/>
    <xf numFmtId="0" fontId="0" fillId="6" borderId="4" xfId="0" applyFill="1" applyBorder="1" applyAlignment="1">
      <alignment vertical="center"/>
    </xf>
    <xf numFmtId="0" fontId="0" fillId="6" borderId="16" xfId="0" applyFill="1" applyBorder="1"/>
    <xf numFmtId="2" fontId="0" fillId="6" borderId="16" xfId="0" applyNumberFormat="1" applyFill="1" applyBorder="1" applyAlignment="1">
      <alignment horizontal="right"/>
    </xf>
    <xf numFmtId="2" fontId="2" fillId="6" borderId="15" xfId="0" applyNumberFormat="1" applyFont="1" applyFill="1" applyBorder="1" applyAlignment="1">
      <alignment horizontal="right"/>
    </xf>
    <xf numFmtId="0" fontId="0" fillId="7" borderId="4" xfId="0" applyFill="1" applyBorder="1" applyAlignment="1">
      <alignment vertical="center"/>
    </xf>
    <xf numFmtId="0" fontId="0" fillId="7" borderId="16" xfId="0" applyFill="1" applyBorder="1"/>
    <xf numFmtId="2" fontId="0" fillId="7" borderId="16" xfId="0" applyNumberFormat="1" applyFill="1" applyBorder="1" applyAlignment="1">
      <alignment horizontal="right"/>
    </xf>
    <xf numFmtId="2" fontId="2" fillId="7" borderId="15" xfId="0" applyNumberFormat="1" applyFont="1" applyFill="1" applyBorder="1" applyAlignment="1">
      <alignment horizontal="right"/>
    </xf>
    <xf numFmtId="0" fontId="0" fillId="8" borderId="4" xfId="0" applyFill="1" applyBorder="1" applyAlignment="1">
      <alignment vertical="center"/>
    </xf>
    <xf numFmtId="0" fontId="0" fillId="8" borderId="16" xfId="0" applyFill="1" applyBorder="1"/>
    <xf numFmtId="2" fontId="0" fillId="8" borderId="16" xfId="0" applyNumberFormat="1" applyFill="1" applyBorder="1" applyAlignment="1">
      <alignment horizontal="right"/>
    </xf>
    <xf numFmtId="2" fontId="2" fillId="8" borderId="15" xfId="0" applyNumberFormat="1" applyFont="1" applyFill="1" applyBorder="1"/>
    <xf numFmtId="0" fontId="0" fillId="9" borderId="4" xfId="0" applyFill="1" applyBorder="1" applyAlignment="1">
      <alignment vertical="center"/>
    </xf>
    <xf numFmtId="0" fontId="0" fillId="9" borderId="16" xfId="0" applyFill="1" applyBorder="1"/>
    <xf numFmtId="2" fontId="0" fillId="9" borderId="0" xfId="0" applyNumberFormat="1" applyFill="1" applyAlignment="1">
      <alignment horizontal="right"/>
    </xf>
    <xf numFmtId="2" fontId="2" fillId="9" borderId="15" xfId="0" applyNumberFormat="1" applyFont="1" applyFill="1" applyBorder="1"/>
    <xf numFmtId="0" fontId="0" fillId="10" borderId="4" xfId="0" applyFill="1" applyBorder="1" applyAlignment="1">
      <alignment vertical="center"/>
    </xf>
    <xf numFmtId="0" fontId="0" fillId="10" borderId="16" xfId="0" applyFill="1" applyBorder="1"/>
    <xf numFmtId="2" fontId="0" fillId="10" borderId="0" xfId="0" applyNumberFormat="1" applyFill="1" applyAlignment="1">
      <alignment horizontal="right"/>
    </xf>
    <xf numFmtId="2" fontId="2" fillId="10" borderId="15" xfId="0" applyNumberFormat="1" applyFont="1" applyFill="1" applyBorder="1"/>
    <xf numFmtId="0" fontId="0" fillId="11" borderId="4" xfId="0" applyFill="1" applyBorder="1" applyAlignment="1">
      <alignment vertical="center"/>
    </xf>
    <xf numFmtId="0" fontId="0" fillId="11" borderId="0" xfId="0" applyFill="1"/>
    <xf numFmtId="2" fontId="0" fillId="11" borderId="0" xfId="0" applyNumberFormat="1" applyFill="1" applyAlignment="1">
      <alignment horizontal="right"/>
    </xf>
    <xf numFmtId="2" fontId="2" fillId="11" borderId="15" xfId="0" applyNumberFormat="1" applyFont="1" applyFill="1" applyBorder="1"/>
    <xf numFmtId="0" fontId="0" fillId="2" borderId="12" xfId="1" applyFont="1" applyBorder="1" applyAlignment="1">
      <alignment vertical="center"/>
    </xf>
    <xf numFmtId="0" fontId="0" fillId="2" borderId="16" xfId="1" applyFont="1" applyBorder="1"/>
    <xf numFmtId="2" fontId="0" fillId="2" borderId="16" xfId="1" applyNumberFormat="1" applyFont="1" applyBorder="1" applyAlignment="1">
      <alignment horizontal="right"/>
    </xf>
    <xf numFmtId="2" fontId="0" fillId="2" borderId="17" xfId="1" applyNumberFormat="1" applyFont="1" applyBorder="1" applyAlignment="1">
      <alignment horizontal="right"/>
    </xf>
    <xf numFmtId="2" fontId="2" fillId="2" borderId="17" xfId="1" applyNumberFormat="1" applyFont="1" applyBorder="1"/>
    <xf numFmtId="0" fontId="0" fillId="0" borderId="15" xfId="0" applyBorder="1"/>
    <xf numFmtId="2" fontId="2" fillId="3" borderId="18" xfId="0" applyNumberFormat="1" applyFont="1" applyFill="1" applyBorder="1"/>
    <xf numFmtId="2" fontId="2" fillId="4" borderId="18" xfId="0" applyNumberFormat="1" applyFont="1" applyFill="1" applyBorder="1"/>
    <xf numFmtId="2" fontId="2" fillId="6" borderId="18" xfId="0" applyNumberFormat="1" applyFont="1" applyFill="1" applyBorder="1" applyAlignment="1">
      <alignment horizontal="right"/>
    </xf>
    <xf numFmtId="2" fontId="2" fillId="7" borderId="18" xfId="0" applyNumberFormat="1" applyFont="1" applyFill="1" applyBorder="1" applyAlignment="1">
      <alignment horizontal="right"/>
    </xf>
    <xf numFmtId="2" fontId="2" fillId="8" borderId="18" xfId="0" applyNumberFormat="1" applyFont="1" applyFill="1" applyBorder="1"/>
    <xf numFmtId="2" fontId="0" fillId="9" borderId="16" xfId="0" applyNumberFormat="1" applyFill="1" applyBorder="1" applyAlignment="1">
      <alignment horizontal="right"/>
    </xf>
    <xf numFmtId="2" fontId="2" fillId="9" borderId="18" xfId="0" applyNumberFormat="1" applyFont="1" applyFill="1" applyBorder="1"/>
    <xf numFmtId="2" fontId="0" fillId="10" borderId="16" xfId="0" applyNumberFormat="1" applyFill="1" applyBorder="1" applyAlignment="1">
      <alignment horizontal="right"/>
    </xf>
    <xf numFmtId="2" fontId="2" fillId="10" borderId="18" xfId="0" applyNumberFormat="1" applyFont="1" applyFill="1" applyBorder="1"/>
    <xf numFmtId="2" fontId="2" fillId="2" borderId="18" xfId="1" applyNumberFormat="1" applyFont="1" applyBorder="1"/>
    <xf numFmtId="16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/>
    <xf numFmtId="2" fontId="0" fillId="3" borderId="13" xfId="0" applyNumberForma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3" xfId="0" applyFill="1" applyBorder="1"/>
    <xf numFmtId="2" fontId="0" fillId="4" borderId="13" xfId="0" applyNumberFormat="1" applyFill="1" applyBorder="1" applyAlignment="1">
      <alignment horizontal="right"/>
    </xf>
    <xf numFmtId="2" fontId="2" fillId="4" borderId="13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5" borderId="13" xfId="0" applyFill="1" applyBorder="1"/>
    <xf numFmtId="2" fontId="0" fillId="5" borderId="13" xfId="0" applyNumberFormat="1" applyFill="1" applyBorder="1" applyAlignment="1">
      <alignment horizontal="right"/>
    </xf>
    <xf numFmtId="2" fontId="2" fillId="5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6" borderId="13" xfId="0" applyFill="1" applyBorder="1"/>
    <xf numFmtId="2" fontId="0" fillId="6" borderId="13" xfId="0" applyNumberFormat="1" applyFill="1" applyBorder="1" applyAlignment="1">
      <alignment horizontal="right"/>
    </xf>
    <xf numFmtId="2" fontId="2" fillId="6" borderId="13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/>
    <xf numFmtId="2" fontId="0" fillId="7" borderId="13" xfId="0" applyNumberFormat="1" applyFill="1" applyBorder="1" applyAlignment="1">
      <alignment horizontal="right"/>
    </xf>
    <xf numFmtId="2" fontId="2" fillId="7" borderId="13" xfId="0" applyNumberFormat="1" applyFont="1" applyFill="1" applyBorder="1" applyAlignment="1">
      <alignment horizontal="center" vertical="center"/>
    </xf>
    <xf numFmtId="0" fontId="0" fillId="8" borderId="13" xfId="0" applyFill="1" applyBorder="1" applyAlignment="1">
      <alignment vertical="center"/>
    </xf>
    <xf numFmtId="0" fontId="0" fillId="8" borderId="13" xfId="0" applyFill="1" applyBorder="1"/>
    <xf numFmtId="2" fontId="0" fillId="8" borderId="13" xfId="0" applyNumberFormat="1" applyFill="1" applyBorder="1" applyAlignment="1">
      <alignment horizontal="right"/>
    </xf>
    <xf numFmtId="2" fontId="2" fillId="8" borderId="13" xfId="0" applyNumberFormat="1" applyFont="1" applyFill="1" applyBorder="1" applyAlignment="1">
      <alignment horizontal="center" vertical="center"/>
    </xf>
    <xf numFmtId="0" fontId="0" fillId="9" borderId="13" xfId="0" applyFill="1" applyBorder="1" applyAlignment="1">
      <alignment vertical="center"/>
    </xf>
    <xf numFmtId="0" fontId="0" fillId="9" borderId="13" xfId="0" applyFill="1" applyBorder="1"/>
    <xf numFmtId="2" fontId="0" fillId="9" borderId="13" xfId="0" applyNumberFormat="1" applyFill="1" applyBorder="1" applyAlignment="1">
      <alignment horizontal="right"/>
    </xf>
    <xf numFmtId="2" fontId="2" fillId="9" borderId="13" xfId="0" applyNumberFormat="1" applyFont="1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0" fillId="10" borderId="13" xfId="0" applyFill="1" applyBorder="1"/>
    <xf numFmtId="2" fontId="0" fillId="10" borderId="13" xfId="0" applyNumberFormat="1" applyFill="1" applyBorder="1" applyAlignment="1">
      <alignment horizontal="right"/>
    </xf>
    <xf numFmtId="2" fontId="2" fillId="10" borderId="13" xfId="0" applyNumberFormat="1" applyFont="1" applyFill="1" applyBorder="1" applyAlignment="1">
      <alignment horizontal="center" vertical="center"/>
    </xf>
    <xf numFmtId="0" fontId="0" fillId="11" borderId="13" xfId="0" applyFill="1" applyBorder="1" applyAlignment="1">
      <alignment vertical="center"/>
    </xf>
    <xf numFmtId="0" fontId="0" fillId="11" borderId="13" xfId="0" applyFill="1" applyBorder="1"/>
    <xf numFmtId="2" fontId="0" fillId="11" borderId="13" xfId="0" applyNumberFormat="1" applyFill="1" applyBorder="1" applyAlignment="1">
      <alignment horizontal="right"/>
    </xf>
    <xf numFmtId="2" fontId="2" fillId="11" borderId="13" xfId="0" applyNumberFormat="1" applyFont="1" applyFill="1" applyBorder="1" applyAlignment="1">
      <alignment horizontal="center" vertical="center"/>
    </xf>
    <xf numFmtId="0" fontId="0" fillId="2" borderId="13" xfId="1" applyFont="1" applyBorder="1" applyAlignment="1">
      <alignment vertical="center"/>
    </xf>
    <xf numFmtId="0" fontId="0" fillId="2" borderId="13" xfId="1" applyFont="1" applyBorder="1"/>
    <xf numFmtId="2" fontId="0" fillId="2" borderId="13" xfId="1" applyNumberFormat="1" applyFont="1" applyBorder="1" applyAlignment="1">
      <alignment horizontal="right"/>
    </xf>
    <xf numFmtId="2" fontId="2" fillId="2" borderId="13" xfId="1" applyNumberFormat="1" applyFont="1" applyBorder="1" applyAlignment="1">
      <alignment horizontal="center" vertical="center"/>
    </xf>
    <xf numFmtId="0" fontId="0" fillId="3" borderId="4" xfId="0" applyFill="1" applyBorder="1"/>
    <xf numFmtId="2" fontId="0" fillId="3" borderId="4" xfId="0" applyNumberFormat="1" applyFill="1" applyBorder="1" applyAlignment="1">
      <alignment horizontal="right"/>
    </xf>
    <xf numFmtId="0" fontId="2" fillId="3" borderId="15" xfId="0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2" fontId="0" fillId="4" borderId="4" xfId="0" applyNumberFormat="1" applyFill="1" applyBorder="1" applyAlignment="1">
      <alignment horizontal="right"/>
    </xf>
    <xf numFmtId="0" fontId="2" fillId="4" borderId="15" xfId="0" applyFont="1" applyFill="1" applyBorder="1"/>
    <xf numFmtId="0" fontId="0" fillId="5" borderId="0" xfId="0" applyFill="1" applyAlignment="1">
      <alignment horizontal="center" vertical="center"/>
    </xf>
    <xf numFmtId="0" fontId="2" fillId="5" borderId="15" xfId="0" applyFont="1" applyFill="1" applyBorder="1"/>
    <xf numFmtId="0" fontId="0" fillId="6" borderId="4" xfId="0" applyFill="1" applyBorder="1" applyAlignment="1">
      <alignment horizontal="center" vertical="center"/>
    </xf>
    <xf numFmtId="0" fontId="0" fillId="6" borderId="4" xfId="0" applyFill="1" applyBorder="1"/>
    <xf numFmtId="2" fontId="0" fillId="6" borderId="4" xfId="0" applyNumberFormat="1" applyFill="1" applyBorder="1" applyAlignment="1">
      <alignment horizontal="right"/>
    </xf>
    <xf numFmtId="0" fontId="2" fillId="6" borderId="15" xfId="0" applyFont="1" applyFill="1" applyBorder="1"/>
    <xf numFmtId="0" fontId="0" fillId="7" borderId="4" xfId="0" applyFill="1" applyBorder="1"/>
    <xf numFmtId="2" fontId="0" fillId="7" borderId="4" xfId="0" applyNumberFormat="1" applyFill="1" applyBorder="1" applyAlignment="1">
      <alignment horizontal="right"/>
    </xf>
    <xf numFmtId="0" fontId="2" fillId="7" borderId="15" xfId="0" applyFont="1" applyFill="1" applyBorder="1"/>
    <xf numFmtId="0" fontId="0" fillId="8" borderId="4" xfId="0" applyFill="1" applyBorder="1"/>
    <xf numFmtId="2" fontId="0" fillId="8" borderId="4" xfId="0" applyNumberFormat="1" applyFill="1" applyBorder="1" applyAlignment="1">
      <alignment horizontal="right"/>
    </xf>
    <xf numFmtId="0" fontId="2" fillId="8" borderId="15" xfId="0" applyFont="1" applyFill="1" applyBorder="1" applyAlignment="1">
      <alignment horizontal="right"/>
    </xf>
    <xf numFmtId="0" fontId="0" fillId="9" borderId="4" xfId="0" applyFill="1" applyBorder="1"/>
    <xf numFmtId="2" fontId="0" fillId="9" borderId="4" xfId="0" applyNumberFormat="1" applyFill="1" applyBorder="1" applyAlignment="1">
      <alignment horizontal="right" vertical="center"/>
    </xf>
    <xf numFmtId="0" fontId="2" fillId="9" borderId="15" xfId="0" applyFont="1" applyFill="1" applyBorder="1" applyAlignment="1">
      <alignment horizontal="center" vertical="center"/>
    </xf>
    <xf numFmtId="0" fontId="0" fillId="10" borderId="4" xfId="0" applyFill="1" applyBorder="1"/>
    <xf numFmtId="2" fontId="0" fillId="10" borderId="4" xfId="0" applyNumberFormat="1" applyFill="1" applyBorder="1" applyAlignment="1">
      <alignment horizontal="right"/>
    </xf>
    <xf numFmtId="0" fontId="2" fillId="10" borderId="15" xfId="0" applyFont="1" applyFill="1" applyBorder="1"/>
    <xf numFmtId="0" fontId="0" fillId="11" borderId="4" xfId="0" applyFill="1" applyBorder="1"/>
    <xf numFmtId="2" fontId="0" fillId="11" borderId="4" xfId="0" applyNumberFormat="1" applyFill="1" applyBorder="1" applyAlignment="1">
      <alignment horizontal="right"/>
    </xf>
    <xf numFmtId="0" fontId="2" fillId="11" borderId="15" xfId="0" applyFont="1" applyFill="1" applyBorder="1"/>
    <xf numFmtId="0" fontId="0" fillId="2" borderId="12" xfId="1" applyFont="1" applyBorder="1" applyAlignment="1">
      <alignment horizontal="center" vertical="center"/>
    </xf>
    <xf numFmtId="0" fontId="0" fillId="2" borderId="4" xfId="1" applyFont="1" applyBorder="1"/>
    <xf numFmtId="2" fontId="0" fillId="2" borderId="4" xfId="1" applyNumberFormat="1" applyFont="1" applyBorder="1" applyAlignment="1">
      <alignment horizontal="right"/>
    </xf>
    <xf numFmtId="2" fontId="0" fillId="2" borderId="19" xfId="1" applyNumberFormat="1" applyFont="1" applyBorder="1" applyAlignment="1">
      <alignment horizontal="right"/>
    </xf>
    <xf numFmtId="0" fontId="2" fillId="2" borderId="20" xfId="1" applyFont="1" applyBorder="1"/>
    <xf numFmtId="0" fontId="2" fillId="3" borderId="14" xfId="0" applyFont="1" applyFill="1" applyBorder="1"/>
    <xf numFmtId="0" fontId="2" fillId="4" borderId="14" xfId="0" applyFont="1" applyFill="1" applyBorder="1"/>
    <xf numFmtId="0" fontId="2" fillId="6" borderId="14" xfId="0" applyFont="1" applyFill="1" applyBorder="1"/>
    <xf numFmtId="0" fontId="2" fillId="7" borderId="14" xfId="0" applyFont="1" applyFill="1" applyBorder="1"/>
    <xf numFmtId="0" fontId="2" fillId="8" borderId="14" xfId="0" applyFont="1" applyFill="1" applyBorder="1" applyAlignment="1">
      <alignment horizontal="right"/>
    </xf>
    <xf numFmtId="0" fontId="2" fillId="9" borderId="14" xfId="0" applyFont="1" applyFill="1" applyBorder="1" applyAlignment="1">
      <alignment horizontal="center" vertical="center"/>
    </xf>
    <xf numFmtId="0" fontId="2" fillId="10" borderId="14" xfId="0" applyFont="1" applyFill="1" applyBorder="1"/>
    <xf numFmtId="0" fontId="2" fillId="11" borderId="14" xfId="0" applyFont="1" applyFill="1" applyBorder="1"/>
    <xf numFmtId="0" fontId="2" fillId="2" borderId="14" xfId="1" applyFont="1" applyBorder="1"/>
    <xf numFmtId="2" fontId="0" fillId="0" borderId="13" xfId="0" applyNumberFormat="1" applyBorder="1"/>
    <xf numFmtId="0" fontId="0" fillId="0" borderId="18" xfId="0" applyBorder="1"/>
    <xf numFmtId="0" fontId="0" fillId="0" borderId="21" xfId="0" applyBorder="1"/>
    <xf numFmtId="2" fontId="0" fillId="0" borderId="0" xfId="0" applyNumberFormat="1"/>
    <xf numFmtId="0" fontId="0" fillId="0" borderId="0" xfId="0" quotePrefix="1"/>
    <xf numFmtId="2" fontId="2" fillId="0" borderId="15" xfId="0" applyNumberFormat="1" applyFont="1" applyBorder="1"/>
    <xf numFmtId="16" fontId="0" fillId="12" borderId="0" xfId="0" applyNumberFormat="1" applyFill="1" applyAlignment="1">
      <alignment horizontal="center"/>
    </xf>
    <xf numFmtId="2" fontId="0" fillId="12" borderId="0" xfId="0" applyNumberFormat="1" applyFill="1"/>
    <xf numFmtId="0" fontId="2" fillId="0" borderId="0" xfId="0" applyFont="1"/>
    <xf numFmtId="2" fontId="2" fillId="0" borderId="0" xfId="0" applyNumberFormat="1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7" xfId="0" applyBorder="1"/>
    <xf numFmtId="0" fontId="0" fillId="0" borderId="25" xfId="0" applyBorder="1"/>
    <xf numFmtId="2" fontId="0" fillId="0" borderId="10" xfId="0" applyNumberFormat="1" applyBorder="1"/>
    <xf numFmtId="2" fontId="0" fillId="0" borderId="26" xfId="0" applyNumberFormat="1" applyBorder="1"/>
    <xf numFmtId="2" fontId="0" fillId="0" borderId="11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colors>
    <mruColors>
      <color rgb="FFFF7C80"/>
      <color rgb="FF0099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DIAS PASIVOS PUNTOS</a:t>
            </a:r>
            <a:r>
              <a:rPr lang="es-ES" baseline="0"/>
              <a:t> T/Ev</a:t>
            </a:r>
            <a:endParaRPr lang="es-E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Hoja1!$R$5:$R$14</c:f>
              <c:numCache>
                <c:formatCode>General</c:formatCode>
                <c:ptCount val="10"/>
                <c:pt idx="0">
                  <c:v>1.9999999999996021E-2</c:v>
                </c:pt>
                <c:pt idx="1">
                  <c:v>0.46000000000000085</c:v>
                </c:pt>
                <c:pt idx="2">
                  <c:v>7.6699999999999946</c:v>
                </c:pt>
                <c:pt idx="3">
                  <c:v>2.769999999999996</c:v>
                </c:pt>
                <c:pt idx="4">
                  <c:v>5.2100000000000009</c:v>
                </c:pt>
                <c:pt idx="5">
                  <c:v>3.5500000000000007</c:v>
                </c:pt>
                <c:pt idx="6">
                  <c:v>6.7899999999999991</c:v>
                </c:pt>
                <c:pt idx="7">
                  <c:v>5.43</c:v>
                </c:pt>
                <c:pt idx="8">
                  <c:v>2.3599999999999994</c:v>
                </c:pt>
                <c:pt idx="9">
                  <c:v>10.079999999999998</c:v>
                </c:pt>
              </c:numCache>
            </c:numRef>
          </c:xVal>
          <c:yVal>
            <c:numRef>
              <c:f>Hoja1!$T$5:$T$14</c:f>
              <c:numCache>
                <c:formatCode>0.00</c:formatCode>
                <c:ptCount val="10"/>
                <c:pt idx="0">
                  <c:v>51.34</c:v>
                </c:pt>
                <c:pt idx="1">
                  <c:v>51.390999999999998</c:v>
                </c:pt>
                <c:pt idx="2">
                  <c:v>55.606000000000002</c:v>
                </c:pt>
                <c:pt idx="3">
                  <c:v>47.433999999999997</c:v>
                </c:pt>
                <c:pt idx="4">
                  <c:v>47.947999999999993</c:v>
                </c:pt>
                <c:pt idx="5">
                  <c:v>44.137999999999998</c:v>
                </c:pt>
                <c:pt idx="6">
                  <c:v>50.208999999999996</c:v>
                </c:pt>
                <c:pt idx="7">
                  <c:v>50.898000000000003</c:v>
                </c:pt>
                <c:pt idx="8">
                  <c:v>47.515999999999998</c:v>
                </c:pt>
                <c:pt idx="9">
                  <c:v>44.686999999999998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63-49F7-8AF1-F1A2A274B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6084664"/>
        <c:axId val="2056087192"/>
      </c:scatterChart>
      <c:valAx>
        <c:axId val="2056084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6087192"/>
        <c:crosses val="autoZero"/>
        <c:crossBetween val="midCat"/>
      </c:valAx>
      <c:valAx>
        <c:axId val="205608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6084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60770537787601E-2"/>
          <c:y val="0.16199605059213501"/>
          <c:w val="0.89125589924948101"/>
          <c:h val="0.60170586777787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Hoja1!$AE$3:$AE$4</c:f>
              <c:strCache>
                <c:ptCount val="2"/>
                <c:pt idx="0">
                  <c:v>Temperature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Hoja1!$AE$5:$AE$14</c:f>
              <c:numCache>
                <c:formatCode>0.00</c:formatCode>
                <c:ptCount val="10"/>
                <c:pt idx="0">
                  <c:v>6.4290000000000003</c:v>
                </c:pt>
                <c:pt idx="1">
                  <c:v>5.8460000000000001</c:v>
                </c:pt>
                <c:pt idx="2">
                  <c:v>6.8530000000000015</c:v>
                </c:pt>
                <c:pt idx="3">
                  <c:v>5.91</c:v>
                </c:pt>
                <c:pt idx="4">
                  <c:v>5.2679999999999989</c:v>
                </c:pt>
                <c:pt idx="5">
                  <c:v>5.8149999999999995</c:v>
                </c:pt>
                <c:pt idx="6">
                  <c:v>6.4879999999999995</c:v>
                </c:pt>
                <c:pt idx="7">
                  <c:v>5.1880000000000006</c:v>
                </c:pt>
                <c:pt idx="8">
                  <c:v>6.0640000000000001</c:v>
                </c:pt>
                <c:pt idx="9">
                  <c:v>4.3949999999999996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36-8244-B154-A1083398CBCF}"/>
            </c:ext>
          </c:extLst>
        </c:ser>
        <c:ser>
          <c:idx val="1"/>
          <c:order val="1"/>
          <c:tx>
            <c:strRef>
              <c:f>Hoja1!$AF$3:$AF$4</c:f>
              <c:strCache>
                <c:ptCount val="2"/>
                <c:pt idx="0">
                  <c:v>Humidity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Hoja1!$AF$5:$AF$14</c:f>
              <c:numCache>
                <c:formatCode>0.00</c:formatCode>
                <c:ptCount val="10"/>
                <c:pt idx="0">
                  <c:v>3.8589999999999991</c:v>
                </c:pt>
                <c:pt idx="1">
                  <c:v>3.927999999999999</c:v>
                </c:pt>
                <c:pt idx="2">
                  <c:v>3.1820000000000004</c:v>
                </c:pt>
                <c:pt idx="3">
                  <c:v>3.4819999999999993</c:v>
                </c:pt>
                <c:pt idx="4">
                  <c:v>3.665</c:v>
                </c:pt>
                <c:pt idx="5">
                  <c:v>2.2010000000000005</c:v>
                </c:pt>
                <c:pt idx="6">
                  <c:v>3.1859999999999999</c:v>
                </c:pt>
                <c:pt idx="7">
                  <c:v>3.6369999999999987</c:v>
                </c:pt>
                <c:pt idx="8">
                  <c:v>2.4859999999999998</c:v>
                </c:pt>
                <c:pt idx="9">
                  <c:v>4.0640000000000001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36-8244-B154-A1083398CBCF}"/>
            </c:ext>
          </c:extLst>
        </c:ser>
        <c:ser>
          <c:idx val="2"/>
          <c:order val="2"/>
          <c:tx>
            <c:strRef>
              <c:f>Hoja1!$AG$3:$AG$4</c:f>
              <c:strCache>
                <c:ptCount val="2"/>
                <c:pt idx="0">
                  <c:v>Air quality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Hoja1!$AG$5:$AG$14</c:f>
              <c:numCache>
                <c:formatCode>0.00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36-8244-B154-A1083398C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221592"/>
        <c:axId val="2092227528"/>
      </c:scatterChart>
      <c:valAx>
        <c:axId val="209222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227528"/>
        <c:crosses val="autoZero"/>
        <c:crossBetween val="midCat"/>
        <c:majorUnit val="1"/>
      </c:valAx>
      <c:valAx>
        <c:axId val="2092227528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2215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60770537787601E-2"/>
          <c:y val="0.16199605059213501"/>
          <c:w val="0.89125589924948101"/>
          <c:h val="0.60170586777787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Hoja1!$AT$3:$AT$4</c:f>
              <c:strCache>
                <c:ptCount val="2"/>
                <c:pt idx="0">
                  <c:v>Temperature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Hoja1!$AP$5:$AP$14</c:f>
              <c:numCache>
                <c:formatCode>General</c:formatCode>
                <c:ptCount val="10"/>
                <c:pt idx="0">
                  <c:v>56.199999999999996</c:v>
                </c:pt>
                <c:pt idx="1">
                  <c:v>37.19</c:v>
                </c:pt>
                <c:pt idx="2">
                  <c:v>54.21</c:v>
                </c:pt>
                <c:pt idx="3">
                  <c:v>81.5</c:v>
                </c:pt>
                <c:pt idx="4">
                  <c:v>63.169999999999995</c:v>
                </c:pt>
                <c:pt idx="5">
                  <c:v>24.58</c:v>
                </c:pt>
                <c:pt idx="6">
                  <c:v>41.59</c:v>
                </c:pt>
                <c:pt idx="7">
                  <c:v>48.02</c:v>
                </c:pt>
                <c:pt idx="8">
                  <c:v>13.73</c:v>
                </c:pt>
                <c:pt idx="9">
                  <c:v>86.24</c:v>
                </c:pt>
              </c:numCache>
            </c:numRef>
          </c:xVal>
          <c:yVal>
            <c:numRef>
              <c:f>Hoja1!$AT$5:$AT$14</c:f>
              <c:numCache>
                <c:formatCode>0.00</c:formatCode>
                <c:ptCount val="10"/>
                <c:pt idx="0">
                  <c:v>26.986000000000001</c:v>
                </c:pt>
                <c:pt idx="1">
                  <c:v>26.744999999999994</c:v>
                </c:pt>
                <c:pt idx="2">
                  <c:v>29.250499999999999</c:v>
                </c:pt>
                <c:pt idx="3">
                  <c:v>24.664999999999999</c:v>
                </c:pt>
                <c:pt idx="4">
                  <c:v>25.202000000000005</c:v>
                </c:pt>
                <c:pt idx="5">
                  <c:v>22.148000000000003</c:v>
                </c:pt>
                <c:pt idx="6">
                  <c:v>25.21</c:v>
                </c:pt>
                <c:pt idx="7">
                  <c:v>25.402000000000001</c:v>
                </c:pt>
                <c:pt idx="8">
                  <c:v>24.529999999999998</c:v>
                </c:pt>
                <c:pt idx="9">
                  <c:v>23.441000000000003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C0-174C-8BC6-59A10391B263}"/>
            </c:ext>
          </c:extLst>
        </c:ser>
        <c:ser>
          <c:idx val="1"/>
          <c:order val="1"/>
          <c:tx>
            <c:strRef>
              <c:f>Hoja1!$AU$3:$AU$4</c:f>
              <c:strCache>
                <c:ptCount val="2"/>
                <c:pt idx="0">
                  <c:v>Humidity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Hoja1!$AP$5:$AP$14</c:f>
              <c:numCache>
                <c:formatCode>General</c:formatCode>
                <c:ptCount val="10"/>
                <c:pt idx="0">
                  <c:v>56.199999999999996</c:v>
                </c:pt>
                <c:pt idx="1">
                  <c:v>37.19</c:v>
                </c:pt>
                <c:pt idx="2">
                  <c:v>54.21</c:v>
                </c:pt>
                <c:pt idx="3">
                  <c:v>81.5</c:v>
                </c:pt>
                <c:pt idx="4">
                  <c:v>63.169999999999995</c:v>
                </c:pt>
                <c:pt idx="5">
                  <c:v>24.58</c:v>
                </c:pt>
                <c:pt idx="6">
                  <c:v>41.59</c:v>
                </c:pt>
                <c:pt idx="7">
                  <c:v>48.02</c:v>
                </c:pt>
                <c:pt idx="8">
                  <c:v>13.73</c:v>
                </c:pt>
                <c:pt idx="9">
                  <c:v>86.24</c:v>
                </c:pt>
              </c:numCache>
            </c:numRef>
          </c:xVal>
          <c:yVal>
            <c:numRef>
              <c:f>Hoja1!$AU$5:$AU$14</c:f>
              <c:numCache>
                <c:formatCode>0.00</c:formatCode>
                <c:ptCount val="10"/>
                <c:pt idx="0">
                  <c:v>41.241</c:v>
                </c:pt>
                <c:pt idx="1">
                  <c:v>41.023999999999987</c:v>
                </c:pt>
                <c:pt idx="2">
                  <c:v>41.474499999999999</c:v>
                </c:pt>
                <c:pt idx="3">
                  <c:v>38.541000000000004</c:v>
                </c:pt>
                <c:pt idx="4">
                  <c:v>39.225000000000009</c:v>
                </c:pt>
                <c:pt idx="5">
                  <c:v>36.762</c:v>
                </c:pt>
                <c:pt idx="6">
                  <c:v>39.181000000000004</c:v>
                </c:pt>
                <c:pt idx="7">
                  <c:v>39.306000000000004</c:v>
                </c:pt>
                <c:pt idx="8">
                  <c:v>37.858000000000004</c:v>
                </c:pt>
                <c:pt idx="9">
                  <c:v>36.013000000000005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C0-174C-8BC6-59A10391B263}"/>
            </c:ext>
          </c:extLst>
        </c:ser>
        <c:ser>
          <c:idx val="2"/>
          <c:order val="2"/>
          <c:tx>
            <c:strRef>
              <c:f>Hoja1!$AV$3:$AV$4</c:f>
              <c:strCache>
                <c:ptCount val="2"/>
                <c:pt idx="0">
                  <c:v>Air quality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Hoja1!$AP$5:$AP$14</c:f>
              <c:numCache>
                <c:formatCode>General</c:formatCode>
                <c:ptCount val="10"/>
                <c:pt idx="0">
                  <c:v>56.199999999999996</c:v>
                </c:pt>
                <c:pt idx="1">
                  <c:v>37.19</c:v>
                </c:pt>
                <c:pt idx="2">
                  <c:v>54.21</c:v>
                </c:pt>
                <c:pt idx="3">
                  <c:v>81.5</c:v>
                </c:pt>
                <c:pt idx="4">
                  <c:v>63.169999999999995</c:v>
                </c:pt>
                <c:pt idx="5">
                  <c:v>24.58</c:v>
                </c:pt>
                <c:pt idx="6">
                  <c:v>41.59</c:v>
                </c:pt>
                <c:pt idx="7">
                  <c:v>48.02</c:v>
                </c:pt>
                <c:pt idx="8">
                  <c:v>13.73</c:v>
                </c:pt>
                <c:pt idx="9">
                  <c:v>86.24</c:v>
                </c:pt>
              </c:numCache>
            </c:numRef>
          </c:xVal>
          <c:yVal>
            <c:numRef>
              <c:f>Hoja1!$AV$5:$AV$14</c:f>
              <c:numCache>
                <c:formatCode>0.00</c:formatCode>
                <c:ptCount val="10"/>
                <c:pt idx="0">
                  <c:v>53.920999999999999</c:v>
                </c:pt>
                <c:pt idx="1">
                  <c:v>53.649999999999984</c:v>
                </c:pt>
                <c:pt idx="2">
                  <c:v>53.917500000000004</c:v>
                </c:pt>
                <c:pt idx="3">
                  <c:v>51.157000000000004</c:v>
                </c:pt>
                <c:pt idx="4">
                  <c:v>51.685000000000009</c:v>
                </c:pt>
                <c:pt idx="5">
                  <c:v>49.372</c:v>
                </c:pt>
                <c:pt idx="6">
                  <c:v>51.552000000000007</c:v>
                </c:pt>
                <c:pt idx="7">
                  <c:v>51.885000000000005</c:v>
                </c:pt>
                <c:pt idx="8">
                  <c:v>50.393000000000001</c:v>
                </c:pt>
                <c:pt idx="9">
                  <c:v>47.216000000000008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C0-174C-8BC6-59A10391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347688"/>
        <c:axId val="2092353608"/>
      </c:scatterChart>
      <c:valAx>
        <c:axId val="2092347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353608"/>
        <c:crosses val="autoZero"/>
        <c:crossBetween val="midCat"/>
        <c:majorUnit val="10"/>
      </c:valAx>
      <c:valAx>
        <c:axId val="209235360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347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60770537787601E-2"/>
          <c:y val="0.16199605059213501"/>
          <c:w val="0.89125589924948101"/>
          <c:h val="0.60170586777787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Hoja1!$AT$3:$AT$4</c:f>
              <c:strCache>
                <c:ptCount val="2"/>
                <c:pt idx="0">
                  <c:v>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Hoja1!$AP$5:$AP$14</c:f>
              <c:numCache>
                <c:formatCode>General</c:formatCode>
                <c:ptCount val="10"/>
                <c:pt idx="0">
                  <c:v>56.199999999999996</c:v>
                </c:pt>
                <c:pt idx="1">
                  <c:v>37.19</c:v>
                </c:pt>
                <c:pt idx="2">
                  <c:v>54.21</c:v>
                </c:pt>
                <c:pt idx="3">
                  <c:v>81.5</c:v>
                </c:pt>
                <c:pt idx="4">
                  <c:v>63.169999999999995</c:v>
                </c:pt>
                <c:pt idx="5">
                  <c:v>24.58</c:v>
                </c:pt>
                <c:pt idx="6">
                  <c:v>41.59</c:v>
                </c:pt>
                <c:pt idx="7">
                  <c:v>48.02</c:v>
                </c:pt>
                <c:pt idx="8">
                  <c:v>13.73</c:v>
                </c:pt>
                <c:pt idx="9">
                  <c:v>86.24</c:v>
                </c:pt>
              </c:numCache>
            </c:numRef>
          </c:cat>
          <c:val>
            <c:numRef>
              <c:f>Hoja1!$AQ$5:$AQ$14</c:f>
              <c:numCache>
                <c:formatCode>0.00</c:formatCode>
                <c:ptCount val="10"/>
                <c:pt idx="0">
                  <c:v>26.986000000000001</c:v>
                </c:pt>
                <c:pt idx="1">
                  <c:v>26.744999999999994</c:v>
                </c:pt>
                <c:pt idx="2">
                  <c:v>29.250499999999999</c:v>
                </c:pt>
                <c:pt idx="3">
                  <c:v>24.664999999999999</c:v>
                </c:pt>
                <c:pt idx="4">
                  <c:v>25.202000000000005</c:v>
                </c:pt>
                <c:pt idx="5">
                  <c:v>22.148000000000003</c:v>
                </c:pt>
                <c:pt idx="6">
                  <c:v>25.21</c:v>
                </c:pt>
                <c:pt idx="7">
                  <c:v>25.402000000000001</c:v>
                </c:pt>
                <c:pt idx="8">
                  <c:v>24.529999999999998</c:v>
                </c:pt>
                <c:pt idx="9">
                  <c:v>23.441000000000003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4-274C-99CC-089C3F0F6236}"/>
            </c:ext>
          </c:extLst>
        </c:ser>
        <c:ser>
          <c:idx val="1"/>
          <c:order val="1"/>
          <c:tx>
            <c:strRef>
              <c:f>Hoja1!$AU$3:$AU$4</c:f>
              <c:strCache>
                <c:ptCount val="2"/>
                <c:pt idx="0">
                  <c:v>Humidity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Hoja1!$AP$5:$AP$14</c:f>
              <c:numCache>
                <c:formatCode>General</c:formatCode>
                <c:ptCount val="10"/>
                <c:pt idx="0">
                  <c:v>56.199999999999996</c:v>
                </c:pt>
                <c:pt idx="1">
                  <c:v>37.19</c:v>
                </c:pt>
                <c:pt idx="2">
                  <c:v>54.21</c:v>
                </c:pt>
                <c:pt idx="3">
                  <c:v>81.5</c:v>
                </c:pt>
                <c:pt idx="4">
                  <c:v>63.169999999999995</c:v>
                </c:pt>
                <c:pt idx="5">
                  <c:v>24.58</c:v>
                </c:pt>
                <c:pt idx="6">
                  <c:v>41.59</c:v>
                </c:pt>
                <c:pt idx="7">
                  <c:v>48.02</c:v>
                </c:pt>
                <c:pt idx="8">
                  <c:v>13.73</c:v>
                </c:pt>
                <c:pt idx="9">
                  <c:v>86.24</c:v>
                </c:pt>
              </c:numCache>
            </c:numRef>
          </c:cat>
          <c:val>
            <c:numRef>
              <c:f>Hoja1!$AR$5:$AR$14</c:f>
              <c:numCache>
                <c:formatCode>0.00</c:formatCode>
                <c:ptCount val="10"/>
                <c:pt idx="0">
                  <c:v>14.254999999999999</c:v>
                </c:pt>
                <c:pt idx="1">
                  <c:v>14.278999999999996</c:v>
                </c:pt>
                <c:pt idx="2">
                  <c:v>12.224</c:v>
                </c:pt>
                <c:pt idx="3">
                  <c:v>13.876000000000003</c:v>
                </c:pt>
                <c:pt idx="4">
                  <c:v>14.023000000000001</c:v>
                </c:pt>
                <c:pt idx="5">
                  <c:v>14.614000000000001</c:v>
                </c:pt>
                <c:pt idx="6">
                  <c:v>13.971000000000002</c:v>
                </c:pt>
                <c:pt idx="7">
                  <c:v>13.904000000000002</c:v>
                </c:pt>
                <c:pt idx="8">
                  <c:v>13.328000000000003</c:v>
                </c:pt>
                <c:pt idx="9">
                  <c:v>12.571999999999999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4-274C-99CC-089C3F0F6236}"/>
            </c:ext>
          </c:extLst>
        </c:ser>
        <c:ser>
          <c:idx val="2"/>
          <c:order val="2"/>
          <c:tx>
            <c:strRef>
              <c:f>Hoja1!$AV$3:$AV$4</c:f>
              <c:strCache>
                <c:ptCount val="2"/>
                <c:pt idx="0">
                  <c:v>Air quality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Hoja1!$AP$5:$AP$14</c:f>
              <c:numCache>
                <c:formatCode>General</c:formatCode>
                <c:ptCount val="10"/>
                <c:pt idx="0">
                  <c:v>56.199999999999996</c:v>
                </c:pt>
                <c:pt idx="1">
                  <c:v>37.19</c:v>
                </c:pt>
                <c:pt idx="2">
                  <c:v>54.21</c:v>
                </c:pt>
                <c:pt idx="3">
                  <c:v>81.5</c:v>
                </c:pt>
                <c:pt idx="4">
                  <c:v>63.169999999999995</c:v>
                </c:pt>
                <c:pt idx="5">
                  <c:v>24.58</c:v>
                </c:pt>
                <c:pt idx="6">
                  <c:v>41.59</c:v>
                </c:pt>
                <c:pt idx="7">
                  <c:v>48.02</c:v>
                </c:pt>
                <c:pt idx="8">
                  <c:v>13.73</c:v>
                </c:pt>
                <c:pt idx="9">
                  <c:v>86.24</c:v>
                </c:pt>
              </c:numCache>
            </c:numRef>
          </c:cat>
          <c:val>
            <c:numRef>
              <c:f>Hoja1!$AS$5:$AS$14</c:f>
              <c:numCache>
                <c:formatCode>0.00</c:formatCode>
                <c:ptCount val="10"/>
                <c:pt idx="0">
                  <c:v>12.679999999999998</c:v>
                </c:pt>
                <c:pt idx="1">
                  <c:v>12.625999999999999</c:v>
                </c:pt>
                <c:pt idx="2">
                  <c:v>12.443000000000001</c:v>
                </c:pt>
                <c:pt idx="3">
                  <c:v>12.616</c:v>
                </c:pt>
                <c:pt idx="4">
                  <c:v>12.459999999999999</c:v>
                </c:pt>
                <c:pt idx="5">
                  <c:v>12.609999999999998</c:v>
                </c:pt>
                <c:pt idx="6">
                  <c:v>12.371</c:v>
                </c:pt>
                <c:pt idx="7">
                  <c:v>12.579000000000002</c:v>
                </c:pt>
                <c:pt idx="8">
                  <c:v>12.534999999999998</c:v>
                </c:pt>
                <c:pt idx="9">
                  <c:v>11.202999999999999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4-274C-99CC-089C3F0F6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29912"/>
        <c:axId val="2092433592"/>
      </c:barChart>
      <c:catAx>
        <c:axId val="2092429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433592"/>
        <c:crosses val="autoZero"/>
        <c:auto val="1"/>
        <c:lblAlgn val="ctr"/>
        <c:lblOffset val="100"/>
        <c:noMultiLvlLbl val="0"/>
      </c:catAx>
      <c:valAx>
        <c:axId val="20924335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4299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60770537787601E-2"/>
          <c:y val="0.16199605059213501"/>
          <c:w val="0.89125589924948101"/>
          <c:h val="0.60170586777787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Hoja1!$BB$3:$BB$4</c:f>
              <c:strCache>
                <c:ptCount val="2"/>
                <c:pt idx="0">
                  <c:v>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Hoja1!$BA$5:$BA$14</c:f>
              <c:numCache>
                <c:formatCode>General</c:formatCode>
                <c:ptCount val="10"/>
                <c:pt idx="0">
                  <c:v>13.73</c:v>
                </c:pt>
                <c:pt idx="1">
                  <c:v>24.58</c:v>
                </c:pt>
                <c:pt idx="2">
                  <c:v>37.19</c:v>
                </c:pt>
                <c:pt idx="3">
                  <c:v>41.59</c:v>
                </c:pt>
                <c:pt idx="4">
                  <c:v>48.02</c:v>
                </c:pt>
                <c:pt idx="5">
                  <c:v>54.21</c:v>
                </c:pt>
                <c:pt idx="6">
                  <c:v>56.199999999999996</c:v>
                </c:pt>
                <c:pt idx="7">
                  <c:v>63.169999999999995</c:v>
                </c:pt>
                <c:pt idx="8">
                  <c:v>81.5</c:v>
                </c:pt>
                <c:pt idx="9">
                  <c:v>86.24</c:v>
                </c:pt>
              </c:numCache>
            </c:numRef>
          </c:cat>
          <c:val>
            <c:numRef>
              <c:f>Hoja1!$BB$5:$BB$14</c:f>
              <c:numCache>
                <c:formatCode>0.00</c:formatCode>
                <c:ptCount val="10"/>
                <c:pt idx="0">
                  <c:v>24.529999999999998</c:v>
                </c:pt>
                <c:pt idx="1">
                  <c:v>22.148000000000003</c:v>
                </c:pt>
                <c:pt idx="2">
                  <c:v>26.744999999999994</c:v>
                </c:pt>
                <c:pt idx="3">
                  <c:v>25.21</c:v>
                </c:pt>
                <c:pt idx="4">
                  <c:v>25.402000000000001</c:v>
                </c:pt>
                <c:pt idx="5">
                  <c:v>29.250499999999999</c:v>
                </c:pt>
                <c:pt idx="6">
                  <c:v>26.986000000000001</c:v>
                </c:pt>
                <c:pt idx="7">
                  <c:v>25.202000000000005</c:v>
                </c:pt>
                <c:pt idx="8">
                  <c:v>24.664999999999999</c:v>
                </c:pt>
                <c:pt idx="9">
                  <c:v>23.441000000000003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F-A240-B630-A0F3B5F99EBD}"/>
            </c:ext>
          </c:extLst>
        </c:ser>
        <c:ser>
          <c:idx val="1"/>
          <c:order val="1"/>
          <c:tx>
            <c:strRef>
              <c:f>Hoja1!$BC$3:$BC$4</c:f>
              <c:strCache>
                <c:ptCount val="2"/>
                <c:pt idx="0">
                  <c:v>Humidity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Hoja1!$BA$5:$BA$14</c:f>
              <c:numCache>
                <c:formatCode>General</c:formatCode>
                <c:ptCount val="10"/>
                <c:pt idx="0">
                  <c:v>13.73</c:v>
                </c:pt>
                <c:pt idx="1">
                  <c:v>24.58</c:v>
                </c:pt>
                <c:pt idx="2">
                  <c:v>37.19</c:v>
                </c:pt>
                <c:pt idx="3">
                  <c:v>41.59</c:v>
                </c:pt>
                <c:pt idx="4">
                  <c:v>48.02</c:v>
                </c:pt>
                <c:pt idx="5">
                  <c:v>54.21</c:v>
                </c:pt>
                <c:pt idx="6">
                  <c:v>56.199999999999996</c:v>
                </c:pt>
                <c:pt idx="7">
                  <c:v>63.169999999999995</c:v>
                </c:pt>
                <c:pt idx="8">
                  <c:v>81.5</c:v>
                </c:pt>
                <c:pt idx="9">
                  <c:v>86.24</c:v>
                </c:pt>
              </c:numCache>
            </c:numRef>
          </c:cat>
          <c:val>
            <c:numRef>
              <c:f>Hoja1!$BC$5:$BC$14</c:f>
              <c:numCache>
                <c:formatCode>0.00</c:formatCode>
                <c:ptCount val="10"/>
                <c:pt idx="0">
                  <c:v>13.328000000000003</c:v>
                </c:pt>
                <c:pt idx="1">
                  <c:v>14.614000000000001</c:v>
                </c:pt>
                <c:pt idx="2">
                  <c:v>14.278999999999996</c:v>
                </c:pt>
                <c:pt idx="3">
                  <c:v>13.971000000000002</c:v>
                </c:pt>
                <c:pt idx="4">
                  <c:v>13.904000000000002</c:v>
                </c:pt>
                <c:pt idx="5">
                  <c:v>12.224</c:v>
                </c:pt>
                <c:pt idx="6">
                  <c:v>14.254999999999999</c:v>
                </c:pt>
                <c:pt idx="7">
                  <c:v>14.023000000000001</c:v>
                </c:pt>
                <c:pt idx="8">
                  <c:v>13.876000000000003</c:v>
                </c:pt>
                <c:pt idx="9">
                  <c:v>12.571999999999999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F-A240-B630-A0F3B5F99EBD}"/>
            </c:ext>
          </c:extLst>
        </c:ser>
        <c:ser>
          <c:idx val="2"/>
          <c:order val="2"/>
          <c:tx>
            <c:strRef>
              <c:f>Hoja1!$BD$3:$BD$4</c:f>
              <c:strCache>
                <c:ptCount val="2"/>
                <c:pt idx="0">
                  <c:v>Air quality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Hoja1!$BA$5:$BA$14</c:f>
              <c:numCache>
                <c:formatCode>General</c:formatCode>
                <c:ptCount val="10"/>
                <c:pt idx="0">
                  <c:v>13.73</c:v>
                </c:pt>
                <c:pt idx="1">
                  <c:v>24.58</c:v>
                </c:pt>
                <c:pt idx="2">
                  <c:v>37.19</c:v>
                </c:pt>
                <c:pt idx="3">
                  <c:v>41.59</c:v>
                </c:pt>
                <c:pt idx="4">
                  <c:v>48.02</c:v>
                </c:pt>
                <c:pt idx="5">
                  <c:v>54.21</c:v>
                </c:pt>
                <c:pt idx="6">
                  <c:v>56.199999999999996</c:v>
                </c:pt>
                <c:pt idx="7">
                  <c:v>63.169999999999995</c:v>
                </c:pt>
                <c:pt idx="8">
                  <c:v>81.5</c:v>
                </c:pt>
                <c:pt idx="9">
                  <c:v>86.24</c:v>
                </c:pt>
              </c:numCache>
            </c:numRef>
          </c:cat>
          <c:val>
            <c:numRef>
              <c:f>Hoja1!$BD$5:$BD$14</c:f>
              <c:numCache>
                <c:formatCode>0.00</c:formatCode>
                <c:ptCount val="10"/>
                <c:pt idx="0">
                  <c:v>12.534999999999998</c:v>
                </c:pt>
                <c:pt idx="1">
                  <c:v>12.609999999999998</c:v>
                </c:pt>
                <c:pt idx="2">
                  <c:v>12.625999999999999</c:v>
                </c:pt>
                <c:pt idx="3">
                  <c:v>12.371</c:v>
                </c:pt>
                <c:pt idx="4">
                  <c:v>12.579000000000002</c:v>
                </c:pt>
                <c:pt idx="5">
                  <c:v>12.443000000000001</c:v>
                </c:pt>
                <c:pt idx="6">
                  <c:v>12.679999999999998</c:v>
                </c:pt>
                <c:pt idx="7">
                  <c:v>12.459999999999999</c:v>
                </c:pt>
                <c:pt idx="8">
                  <c:v>12.616</c:v>
                </c:pt>
                <c:pt idx="9">
                  <c:v>11.202999999999999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0F-A240-B630-A0F3B5F99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519800"/>
        <c:axId val="2092523480"/>
      </c:barChart>
      <c:catAx>
        <c:axId val="2092519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523480"/>
        <c:crosses val="autoZero"/>
        <c:auto val="1"/>
        <c:lblAlgn val="ctr"/>
        <c:lblOffset val="100"/>
        <c:noMultiLvlLbl val="0"/>
      </c:catAx>
      <c:valAx>
        <c:axId val="209252348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5198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780487548795E-2"/>
          <c:y val="0.14894774874740199"/>
          <c:w val="0.87792188929972004"/>
          <c:h val="0.614754120817964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Hoja1!$AE$3:$AE$4</c:f>
              <c:strCache>
                <c:ptCount val="2"/>
                <c:pt idx="0">
                  <c:v>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Hoja1!$AC$5:$AC$14</c:f>
              <c:strCache>
                <c:ptCount val="10"/>
                <c:pt idx="0">
                  <c:v>Aura 3.1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</c:strCache>
            </c:strRef>
          </c:cat>
          <c:val>
            <c:numRef>
              <c:f>Hoja1!$AE$5:$AE$14</c:f>
              <c:numCache>
                <c:formatCode>0.00</c:formatCode>
                <c:ptCount val="10"/>
                <c:pt idx="0">
                  <c:v>6.4290000000000003</c:v>
                </c:pt>
                <c:pt idx="1">
                  <c:v>5.8460000000000001</c:v>
                </c:pt>
                <c:pt idx="2">
                  <c:v>6.8530000000000015</c:v>
                </c:pt>
                <c:pt idx="3">
                  <c:v>5.91</c:v>
                </c:pt>
                <c:pt idx="4">
                  <c:v>5.2679999999999989</c:v>
                </c:pt>
                <c:pt idx="5">
                  <c:v>5.8149999999999995</c:v>
                </c:pt>
                <c:pt idx="6">
                  <c:v>6.4879999999999995</c:v>
                </c:pt>
                <c:pt idx="7">
                  <c:v>5.1880000000000006</c:v>
                </c:pt>
                <c:pt idx="8">
                  <c:v>6.0640000000000001</c:v>
                </c:pt>
                <c:pt idx="9">
                  <c:v>4.3949999999999996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1-9042-87EE-EAE2ACDD60B9}"/>
            </c:ext>
          </c:extLst>
        </c:ser>
        <c:ser>
          <c:idx val="1"/>
          <c:order val="1"/>
          <c:tx>
            <c:strRef>
              <c:f>Hoja1!$AF$3:$AF$4</c:f>
              <c:strCache>
                <c:ptCount val="2"/>
                <c:pt idx="0">
                  <c:v>Humidity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Hoja1!$AC$5:$AC$14</c:f>
              <c:strCache>
                <c:ptCount val="10"/>
                <c:pt idx="0">
                  <c:v>Aura 3.1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</c:strCache>
            </c:strRef>
          </c:cat>
          <c:val>
            <c:numRef>
              <c:f>Hoja1!$AF$5:$AF$14</c:f>
              <c:numCache>
                <c:formatCode>0.00</c:formatCode>
                <c:ptCount val="10"/>
                <c:pt idx="0">
                  <c:v>3.8589999999999991</c:v>
                </c:pt>
                <c:pt idx="1">
                  <c:v>3.927999999999999</c:v>
                </c:pt>
                <c:pt idx="2">
                  <c:v>3.1820000000000004</c:v>
                </c:pt>
                <c:pt idx="3">
                  <c:v>3.4819999999999993</c:v>
                </c:pt>
                <c:pt idx="4">
                  <c:v>3.665</c:v>
                </c:pt>
                <c:pt idx="5">
                  <c:v>2.2010000000000005</c:v>
                </c:pt>
                <c:pt idx="6">
                  <c:v>3.1859999999999999</c:v>
                </c:pt>
                <c:pt idx="7">
                  <c:v>3.6369999999999987</c:v>
                </c:pt>
                <c:pt idx="8">
                  <c:v>2.4859999999999998</c:v>
                </c:pt>
                <c:pt idx="9">
                  <c:v>4.0640000000000001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1-9042-87EE-EAE2ACDD60B9}"/>
            </c:ext>
          </c:extLst>
        </c:ser>
        <c:ser>
          <c:idx val="2"/>
          <c:order val="2"/>
          <c:tx>
            <c:strRef>
              <c:f>Hoja1!$AG$3:$AG$4</c:f>
              <c:strCache>
                <c:ptCount val="2"/>
                <c:pt idx="0">
                  <c:v>Air quality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Hoja1!$AC$5:$AC$14</c:f>
              <c:strCache>
                <c:ptCount val="10"/>
                <c:pt idx="0">
                  <c:v>Aura 3.1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</c:strCache>
            </c:strRef>
          </c:cat>
          <c:val>
            <c:numRef>
              <c:f>Hoja1!$AG$5:$AG$14</c:f>
              <c:numCache>
                <c:formatCode>0.00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81-9042-87EE-EAE2ACDD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9850568"/>
        <c:axId val="2109846680"/>
      </c:barChart>
      <c:lineChart>
        <c:grouping val="standard"/>
        <c:varyColors val="0"/>
        <c:ser>
          <c:idx val="3"/>
          <c:order val="3"/>
          <c:tx>
            <c:v>Consumption (kWh)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4-B442-BC47-212FF479F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850568"/>
        <c:axId val="2109846680"/>
      </c:lineChart>
      <c:catAx>
        <c:axId val="2109850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2109846680"/>
        <c:crosses val="autoZero"/>
        <c:auto val="1"/>
        <c:lblAlgn val="ctr"/>
        <c:lblOffset val="100"/>
        <c:noMultiLvlLbl val="0"/>
      </c:catAx>
      <c:valAx>
        <c:axId val="2109846680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s-ES"/>
          </a:p>
        </c:txPr>
        <c:crossAx val="210985056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962206512857342E-3"/>
          <c:y val="0.86655610904384461"/>
          <c:w val="0.95025394168541288"/>
          <c:h val="8.009056062657254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 b="0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rgbClr val="FF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89780131509799E-2"/>
          <c:y val="5.2922976045024203E-2"/>
          <c:w val="0.88232685510193698"/>
          <c:h val="0.710778917589984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Hoja1!$AT$3:$AT$4</c:f>
              <c:strCache>
                <c:ptCount val="2"/>
                <c:pt idx="0">
                  <c:v>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Hoja1!$AM$5:$AM$14</c:f>
              <c:strCache>
                <c:ptCount val="10"/>
                <c:pt idx="0">
                  <c:v>Aura 3.1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</c:strCache>
            </c:strRef>
          </c:cat>
          <c:val>
            <c:numRef>
              <c:f>Hoja1!$AQ$5:$AQ$14</c:f>
              <c:numCache>
                <c:formatCode>0.00</c:formatCode>
                <c:ptCount val="10"/>
                <c:pt idx="0">
                  <c:v>26.986000000000001</c:v>
                </c:pt>
                <c:pt idx="1">
                  <c:v>26.744999999999994</c:v>
                </c:pt>
                <c:pt idx="2">
                  <c:v>29.250499999999999</c:v>
                </c:pt>
                <c:pt idx="3">
                  <c:v>24.664999999999999</c:v>
                </c:pt>
                <c:pt idx="4">
                  <c:v>25.202000000000005</c:v>
                </c:pt>
                <c:pt idx="5">
                  <c:v>22.148000000000003</c:v>
                </c:pt>
                <c:pt idx="6">
                  <c:v>25.21</c:v>
                </c:pt>
                <c:pt idx="7">
                  <c:v>25.402000000000001</c:v>
                </c:pt>
                <c:pt idx="8">
                  <c:v>24.529999999999998</c:v>
                </c:pt>
                <c:pt idx="9">
                  <c:v>23.441000000000003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4-274C-99CC-089C3F0F6236}"/>
            </c:ext>
          </c:extLst>
        </c:ser>
        <c:ser>
          <c:idx val="1"/>
          <c:order val="1"/>
          <c:tx>
            <c:strRef>
              <c:f>Hoja1!$AU$3:$AU$4</c:f>
              <c:strCache>
                <c:ptCount val="2"/>
                <c:pt idx="0">
                  <c:v>Humidity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Hoja1!$AM$5:$AM$14</c:f>
              <c:strCache>
                <c:ptCount val="10"/>
                <c:pt idx="0">
                  <c:v>Aura 3.1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</c:strCache>
            </c:strRef>
          </c:cat>
          <c:val>
            <c:numRef>
              <c:f>Hoja1!$AR$5:$AR$14</c:f>
              <c:numCache>
                <c:formatCode>0.00</c:formatCode>
                <c:ptCount val="10"/>
                <c:pt idx="0">
                  <c:v>14.254999999999999</c:v>
                </c:pt>
                <c:pt idx="1">
                  <c:v>14.278999999999996</c:v>
                </c:pt>
                <c:pt idx="2">
                  <c:v>12.224</c:v>
                </c:pt>
                <c:pt idx="3">
                  <c:v>13.876000000000003</c:v>
                </c:pt>
                <c:pt idx="4">
                  <c:v>14.023000000000001</c:v>
                </c:pt>
                <c:pt idx="5">
                  <c:v>14.614000000000001</c:v>
                </c:pt>
                <c:pt idx="6">
                  <c:v>13.971000000000002</c:v>
                </c:pt>
                <c:pt idx="7">
                  <c:v>13.904000000000002</c:v>
                </c:pt>
                <c:pt idx="8">
                  <c:v>13.328000000000003</c:v>
                </c:pt>
                <c:pt idx="9">
                  <c:v>12.571999999999999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4-274C-99CC-089C3F0F6236}"/>
            </c:ext>
          </c:extLst>
        </c:ser>
        <c:ser>
          <c:idx val="2"/>
          <c:order val="2"/>
          <c:tx>
            <c:strRef>
              <c:f>Hoja1!$AV$3:$AV$4</c:f>
              <c:strCache>
                <c:ptCount val="2"/>
                <c:pt idx="0">
                  <c:v>Air quality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Hoja1!$AM$5:$AM$14</c:f>
              <c:strCache>
                <c:ptCount val="10"/>
                <c:pt idx="0">
                  <c:v>Aura 3.1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</c:strCache>
            </c:strRef>
          </c:cat>
          <c:val>
            <c:numRef>
              <c:f>Hoja1!$AS$5:$AS$14</c:f>
              <c:numCache>
                <c:formatCode>0.00</c:formatCode>
                <c:ptCount val="10"/>
                <c:pt idx="0">
                  <c:v>12.679999999999998</c:v>
                </c:pt>
                <c:pt idx="1">
                  <c:v>12.625999999999999</c:v>
                </c:pt>
                <c:pt idx="2">
                  <c:v>12.443000000000001</c:v>
                </c:pt>
                <c:pt idx="3">
                  <c:v>12.616</c:v>
                </c:pt>
                <c:pt idx="4">
                  <c:v>12.459999999999999</c:v>
                </c:pt>
                <c:pt idx="5">
                  <c:v>12.609999999999998</c:v>
                </c:pt>
                <c:pt idx="6">
                  <c:v>12.371</c:v>
                </c:pt>
                <c:pt idx="7">
                  <c:v>12.579000000000002</c:v>
                </c:pt>
                <c:pt idx="8">
                  <c:v>12.534999999999998</c:v>
                </c:pt>
                <c:pt idx="9">
                  <c:v>11.202999999999999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4-274C-99CC-089C3F0F6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2264504"/>
        <c:axId val="2114673864"/>
      </c:barChart>
      <c:lineChart>
        <c:grouping val="standard"/>
        <c:varyColors val="0"/>
        <c:ser>
          <c:idx val="3"/>
          <c:order val="3"/>
          <c:tx>
            <c:v>Consumption (kWh)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Hoja1!$AP$5:$AP$14</c:f>
              <c:numCache>
                <c:formatCode>General</c:formatCode>
                <c:ptCount val="10"/>
                <c:pt idx="0">
                  <c:v>56.199999999999996</c:v>
                </c:pt>
                <c:pt idx="1">
                  <c:v>37.19</c:v>
                </c:pt>
                <c:pt idx="2">
                  <c:v>54.21</c:v>
                </c:pt>
                <c:pt idx="3">
                  <c:v>81.5</c:v>
                </c:pt>
                <c:pt idx="4">
                  <c:v>63.169999999999995</c:v>
                </c:pt>
                <c:pt idx="5">
                  <c:v>24.58</c:v>
                </c:pt>
                <c:pt idx="6">
                  <c:v>41.59</c:v>
                </c:pt>
                <c:pt idx="7">
                  <c:v>48.02</c:v>
                </c:pt>
                <c:pt idx="8">
                  <c:v>13.73</c:v>
                </c:pt>
                <c:pt idx="9">
                  <c:v>86.24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71-6A4B-8EB9-A9BA06C8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264504"/>
        <c:axId val="2114673864"/>
      </c:lineChart>
      <c:catAx>
        <c:axId val="211226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14673864"/>
        <c:crosses val="autoZero"/>
        <c:auto val="1"/>
        <c:lblAlgn val="ctr"/>
        <c:lblOffset val="100"/>
        <c:noMultiLvlLbl val="0"/>
      </c:catAx>
      <c:valAx>
        <c:axId val="2114673864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122645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12115880486E-2"/>
          <c:y val="0.86906163437979178"/>
          <c:w val="0.9"/>
          <c:h val="8.129540758218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PUNTOS T/Ev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Hoja1!$S$5:$S$14</c:f>
              <c:numCache>
                <c:formatCode>General</c:formatCode>
                <c:ptCount val="10"/>
                <c:pt idx="0">
                  <c:v>55.67</c:v>
                </c:pt>
                <c:pt idx="1">
                  <c:v>32.94</c:v>
                </c:pt>
                <c:pt idx="2">
                  <c:v>53.340000000000011</c:v>
                </c:pt>
                <c:pt idx="3">
                  <c:v>79.81</c:v>
                </c:pt>
                <c:pt idx="4">
                  <c:v>62.429999999999993</c:v>
                </c:pt>
                <c:pt idx="5">
                  <c:v>24.56</c:v>
                </c:pt>
                <c:pt idx="6">
                  <c:v>41.45</c:v>
                </c:pt>
                <c:pt idx="7">
                  <c:v>48.02</c:v>
                </c:pt>
                <c:pt idx="8">
                  <c:v>13.610000000000001</c:v>
                </c:pt>
                <c:pt idx="9">
                  <c:v>86.24</c:v>
                </c:pt>
              </c:numCache>
            </c:numRef>
          </c:xVal>
          <c:yVal>
            <c:numRef>
              <c:f>Hoja1!$U$5:$U$14</c:f>
              <c:numCache>
                <c:formatCode>0.00</c:formatCode>
                <c:ptCount val="10"/>
                <c:pt idx="0">
                  <c:v>138.10900000000001</c:v>
                </c:pt>
                <c:pt idx="1">
                  <c:v>140.04600000000002</c:v>
                </c:pt>
                <c:pt idx="2">
                  <c:v>149.94649999999996</c:v>
                </c:pt>
                <c:pt idx="3">
                  <c:v>129.40899999999999</c:v>
                </c:pt>
                <c:pt idx="4">
                  <c:v>131.33200000000002</c:v>
                </c:pt>
                <c:pt idx="5">
                  <c:v>133.05799999999999</c:v>
                </c:pt>
                <c:pt idx="6">
                  <c:v>139.636</c:v>
                </c:pt>
                <c:pt idx="7">
                  <c:v>143.95100000000002</c:v>
                </c:pt>
                <c:pt idx="8">
                  <c:v>133.48500000000001</c:v>
                </c:pt>
                <c:pt idx="9">
                  <c:v>107.70400000000001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7A-424C-AFDA-3C083869F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799528"/>
        <c:axId val="2090805176"/>
      </c:scatterChart>
      <c:valAx>
        <c:axId val="2090799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0805176"/>
        <c:crosses val="autoZero"/>
        <c:crossBetween val="midCat"/>
      </c:valAx>
      <c:valAx>
        <c:axId val="209080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0799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DIAS PASIVOS PUNTOS Hr/Ev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Hoja1!$R$5:$R$14</c:f>
              <c:numCache>
                <c:formatCode>General</c:formatCode>
                <c:ptCount val="10"/>
                <c:pt idx="0">
                  <c:v>1.9999999999996021E-2</c:v>
                </c:pt>
                <c:pt idx="1">
                  <c:v>0.46000000000000085</c:v>
                </c:pt>
                <c:pt idx="2">
                  <c:v>7.6699999999999946</c:v>
                </c:pt>
                <c:pt idx="3">
                  <c:v>2.769999999999996</c:v>
                </c:pt>
                <c:pt idx="4">
                  <c:v>5.2100000000000009</c:v>
                </c:pt>
                <c:pt idx="5">
                  <c:v>3.5500000000000007</c:v>
                </c:pt>
                <c:pt idx="6">
                  <c:v>6.7899999999999991</c:v>
                </c:pt>
                <c:pt idx="7">
                  <c:v>5.43</c:v>
                </c:pt>
                <c:pt idx="8">
                  <c:v>2.3599999999999994</c:v>
                </c:pt>
                <c:pt idx="9">
                  <c:v>10.079999999999998</c:v>
                </c:pt>
              </c:numCache>
            </c:numRef>
          </c:xVal>
          <c:yVal>
            <c:numRef>
              <c:f>Hoja1!$V$5:$V$14</c:f>
              <c:numCache>
                <c:formatCode>0.00</c:formatCode>
                <c:ptCount val="10"/>
                <c:pt idx="0">
                  <c:v>27.016999999999999</c:v>
                </c:pt>
                <c:pt idx="1">
                  <c:v>27.881</c:v>
                </c:pt>
                <c:pt idx="2">
                  <c:v>23.477</c:v>
                </c:pt>
                <c:pt idx="3">
                  <c:v>27.201999999999998</c:v>
                </c:pt>
                <c:pt idx="4">
                  <c:v>27.327999999999999</c:v>
                </c:pt>
                <c:pt idx="5">
                  <c:v>27.498999999999999</c:v>
                </c:pt>
                <c:pt idx="6">
                  <c:v>28.262</c:v>
                </c:pt>
                <c:pt idx="7">
                  <c:v>27.516999999999999</c:v>
                </c:pt>
                <c:pt idx="8">
                  <c:v>25.846</c:v>
                </c:pt>
                <c:pt idx="9">
                  <c:v>24.494999999999997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B1-46D1-82BC-80BD0975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837416"/>
        <c:axId val="2090843064"/>
      </c:scatterChart>
      <c:valAx>
        <c:axId val="209083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0843064"/>
        <c:crosses val="autoZero"/>
        <c:crossBetween val="midCat"/>
      </c:valAx>
      <c:valAx>
        <c:axId val="209084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0837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PUNTOS</a:t>
            </a:r>
            <a:r>
              <a:rPr lang="es-ES" baseline="0"/>
              <a:t> Hr/Ev</a:t>
            </a:r>
            <a:endParaRPr lang="es-E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Hoja1!$S$5:$S$14</c:f>
              <c:numCache>
                <c:formatCode>General</c:formatCode>
                <c:ptCount val="10"/>
                <c:pt idx="0">
                  <c:v>55.67</c:v>
                </c:pt>
                <c:pt idx="1">
                  <c:v>32.94</c:v>
                </c:pt>
                <c:pt idx="2">
                  <c:v>53.340000000000011</c:v>
                </c:pt>
                <c:pt idx="3">
                  <c:v>79.81</c:v>
                </c:pt>
                <c:pt idx="4">
                  <c:v>62.429999999999993</c:v>
                </c:pt>
                <c:pt idx="5">
                  <c:v>24.56</c:v>
                </c:pt>
                <c:pt idx="6">
                  <c:v>41.45</c:v>
                </c:pt>
                <c:pt idx="7">
                  <c:v>48.02</c:v>
                </c:pt>
                <c:pt idx="8">
                  <c:v>13.610000000000001</c:v>
                </c:pt>
                <c:pt idx="9">
                  <c:v>86.24</c:v>
                </c:pt>
              </c:numCache>
            </c:numRef>
          </c:xVal>
          <c:yVal>
            <c:numRef>
              <c:f>Hoja1!$W$5:$W$14</c:f>
              <c:numCache>
                <c:formatCode>0.00</c:formatCode>
                <c:ptCount val="10"/>
                <c:pt idx="0">
                  <c:v>67.225999999999999</c:v>
                </c:pt>
                <c:pt idx="1">
                  <c:v>69.884000000000015</c:v>
                </c:pt>
                <c:pt idx="2">
                  <c:v>60.661000000000008</c:v>
                </c:pt>
                <c:pt idx="3">
                  <c:v>68.321999999999989</c:v>
                </c:pt>
                <c:pt idx="4">
                  <c:v>68.571499999999986</c:v>
                </c:pt>
                <c:pt idx="5">
                  <c:v>67.668999999999997</c:v>
                </c:pt>
                <c:pt idx="6">
                  <c:v>70.965000000000003</c:v>
                </c:pt>
                <c:pt idx="7">
                  <c:v>68.10199999999999</c:v>
                </c:pt>
                <c:pt idx="8">
                  <c:v>63.823000000000008</c:v>
                </c:pt>
                <c:pt idx="9">
                  <c:v>57.332000000000001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0E-4AED-A52C-13DFBD5B4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930936"/>
        <c:axId val="2089925320"/>
      </c:scatterChart>
      <c:valAx>
        <c:axId val="208993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925320"/>
        <c:crosses val="autoZero"/>
        <c:crossBetween val="midCat"/>
      </c:valAx>
      <c:valAx>
        <c:axId val="208992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930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DIAS PASIVOS PUNTOS CO2/Ev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Hoja1!$R$5:$R$14</c:f>
              <c:numCache>
                <c:formatCode>General</c:formatCode>
                <c:ptCount val="10"/>
                <c:pt idx="0">
                  <c:v>1.9999999999996021E-2</c:v>
                </c:pt>
                <c:pt idx="1">
                  <c:v>0.46000000000000085</c:v>
                </c:pt>
                <c:pt idx="2">
                  <c:v>7.6699999999999946</c:v>
                </c:pt>
                <c:pt idx="3">
                  <c:v>2.769999999999996</c:v>
                </c:pt>
                <c:pt idx="4">
                  <c:v>5.2100000000000009</c:v>
                </c:pt>
                <c:pt idx="5">
                  <c:v>3.5500000000000007</c:v>
                </c:pt>
                <c:pt idx="6">
                  <c:v>6.7899999999999991</c:v>
                </c:pt>
                <c:pt idx="7">
                  <c:v>5.43</c:v>
                </c:pt>
                <c:pt idx="8">
                  <c:v>2.3599999999999994</c:v>
                </c:pt>
                <c:pt idx="9">
                  <c:v>10.079999999999998</c:v>
                </c:pt>
              </c:numCache>
            </c:numRef>
          </c:xVal>
          <c:yVal>
            <c:numRef>
              <c:f>Hoja1!$X$5:$X$14</c:f>
              <c:numCache>
                <c:formatCode>0.00</c:formatCode>
                <c:ptCount val="10"/>
                <c:pt idx="0">
                  <c:v>21.9</c:v>
                </c:pt>
                <c:pt idx="1">
                  <c:v>21.866</c:v>
                </c:pt>
                <c:pt idx="2">
                  <c:v>21.692</c:v>
                </c:pt>
                <c:pt idx="3">
                  <c:v>22.178000000000001</c:v>
                </c:pt>
                <c:pt idx="4">
                  <c:v>21.808</c:v>
                </c:pt>
                <c:pt idx="5">
                  <c:v>22.27</c:v>
                </c:pt>
                <c:pt idx="6">
                  <c:v>21.986000000000001</c:v>
                </c:pt>
                <c:pt idx="7">
                  <c:v>22.103000000000002</c:v>
                </c:pt>
                <c:pt idx="8">
                  <c:v>22.14</c:v>
                </c:pt>
                <c:pt idx="9">
                  <c:v>19.140999999999998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79-428C-BAF2-5BA7A6BE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893176"/>
        <c:axId val="2089887592"/>
      </c:scatterChart>
      <c:valAx>
        <c:axId val="2089893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887592"/>
        <c:crosses val="autoZero"/>
        <c:crossBetween val="midCat"/>
      </c:valAx>
      <c:valAx>
        <c:axId val="208988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893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PUNTOS CO2/Ev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Hoja1!$S$5:$S$14</c:f>
              <c:numCache>
                <c:formatCode>General</c:formatCode>
                <c:ptCount val="10"/>
                <c:pt idx="0">
                  <c:v>55.67</c:v>
                </c:pt>
                <c:pt idx="1">
                  <c:v>32.94</c:v>
                </c:pt>
                <c:pt idx="2">
                  <c:v>53.340000000000011</c:v>
                </c:pt>
                <c:pt idx="3">
                  <c:v>79.81</c:v>
                </c:pt>
                <c:pt idx="4">
                  <c:v>62.429999999999993</c:v>
                </c:pt>
                <c:pt idx="5">
                  <c:v>24.56</c:v>
                </c:pt>
                <c:pt idx="6">
                  <c:v>41.45</c:v>
                </c:pt>
                <c:pt idx="7">
                  <c:v>48.02</c:v>
                </c:pt>
                <c:pt idx="8">
                  <c:v>13.610000000000001</c:v>
                </c:pt>
                <c:pt idx="9">
                  <c:v>86.24</c:v>
                </c:pt>
              </c:numCache>
            </c:numRef>
          </c:xVal>
          <c:yVal>
            <c:numRef>
              <c:f>Hoja1!$Y$5:$Y$14</c:f>
              <c:numCache>
                <c:formatCode>0.00</c:formatCode>
                <c:ptCount val="10"/>
                <c:pt idx="0">
                  <c:v>60.14</c:v>
                </c:pt>
                <c:pt idx="1">
                  <c:v>59.945000000000007</c:v>
                </c:pt>
                <c:pt idx="2">
                  <c:v>59.618999999999993</c:v>
                </c:pt>
                <c:pt idx="3">
                  <c:v>61.405999999999999</c:v>
                </c:pt>
                <c:pt idx="4">
                  <c:v>60.164000000000001</c:v>
                </c:pt>
                <c:pt idx="5">
                  <c:v>61.9</c:v>
                </c:pt>
                <c:pt idx="6">
                  <c:v>60.804000000000002</c:v>
                </c:pt>
                <c:pt idx="7">
                  <c:v>61.161000000000001</c:v>
                </c:pt>
                <c:pt idx="8">
                  <c:v>61.293999999999997</c:v>
                </c:pt>
                <c:pt idx="9">
                  <c:v>49.294999999999995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9C-4D0C-B7DA-8E12C5C1D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855512"/>
        <c:axId val="2089849928"/>
      </c:scatterChart>
      <c:valAx>
        <c:axId val="2089855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849928"/>
        <c:crosses val="autoZero"/>
        <c:crossBetween val="midCat"/>
      </c:valAx>
      <c:valAx>
        <c:axId val="208984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855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Comfort</a:t>
            </a:r>
            <a:r>
              <a:rPr lang="es-ES" baseline="0"/>
              <a:t> conditions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Hoja1!$AE$3:$AE$4</c:f>
              <c:strCache>
                <c:ptCount val="2"/>
                <c:pt idx="0">
                  <c:v>Temperature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Pt>
            <c:idx val="0"/>
            <c:marker>
              <c:spPr>
                <a:noFill/>
                <a:ln w="19050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C19-4B43-83C5-9B1F3B813708}"/>
              </c:ext>
            </c:extLst>
          </c:dPt>
          <c:dPt>
            <c:idx val="1"/>
            <c:marker>
              <c:spPr>
                <a:noFill/>
                <a:ln w="19050">
                  <a:solidFill>
                    <a:srgbClr val="009999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C19-4B43-83C5-9B1F3B813708}"/>
              </c:ext>
            </c:extLst>
          </c:dPt>
          <c:dPt>
            <c:idx val="3"/>
            <c:marker>
              <c:spPr>
                <a:noFill/>
                <a:ln w="19050">
                  <a:solidFill>
                    <a:srgbClr val="FF7C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C19-4B43-83C5-9B1F3B813708}"/>
              </c:ext>
            </c:extLst>
          </c:dPt>
          <c:dPt>
            <c:idx val="4"/>
            <c:marker>
              <c:spPr>
                <a:noFill/>
                <a:ln w="19050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C19-4B43-83C5-9B1F3B813708}"/>
              </c:ext>
            </c:extLst>
          </c:dPt>
          <c:dPt>
            <c:idx val="5"/>
            <c:marker>
              <c:spPr>
                <a:noFill/>
                <a:ln w="19050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C19-4B43-83C5-9B1F3B813708}"/>
              </c:ext>
            </c:extLst>
          </c:dPt>
          <c:dPt>
            <c:idx val="6"/>
            <c:marker>
              <c:spPr>
                <a:noFill/>
                <a:ln w="19050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CC19-4B43-83C5-9B1F3B813708}"/>
              </c:ext>
            </c:extLst>
          </c:dPt>
          <c:dPt>
            <c:idx val="7"/>
            <c:marker>
              <c:spPr>
                <a:noFill/>
                <a:ln w="19050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C19-4B43-83C5-9B1F3B813708}"/>
              </c:ext>
            </c:extLst>
          </c:dPt>
          <c:dPt>
            <c:idx val="8"/>
            <c:marker>
              <c:spPr>
                <a:noFill/>
                <a:ln w="19050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C19-4B43-83C5-9B1F3B813708}"/>
              </c:ext>
            </c:extLst>
          </c:dPt>
          <c:dPt>
            <c:idx val="9"/>
            <c:marker>
              <c:spPr>
                <a:noFill/>
                <a:ln w="19050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CC19-4B43-83C5-9B1F3B813708}"/>
              </c:ext>
            </c:extLst>
          </c:dPt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Hoja1!$AE$5:$AE$14</c:f>
              <c:numCache>
                <c:formatCode>0.00</c:formatCode>
                <c:ptCount val="10"/>
                <c:pt idx="0">
                  <c:v>6.4290000000000003</c:v>
                </c:pt>
                <c:pt idx="1">
                  <c:v>5.8460000000000001</c:v>
                </c:pt>
                <c:pt idx="2">
                  <c:v>6.8530000000000015</c:v>
                </c:pt>
                <c:pt idx="3">
                  <c:v>5.91</c:v>
                </c:pt>
                <c:pt idx="4">
                  <c:v>5.2679999999999989</c:v>
                </c:pt>
                <c:pt idx="5">
                  <c:v>5.8149999999999995</c:v>
                </c:pt>
                <c:pt idx="6">
                  <c:v>6.4879999999999995</c:v>
                </c:pt>
                <c:pt idx="7">
                  <c:v>5.1880000000000006</c:v>
                </c:pt>
                <c:pt idx="8">
                  <c:v>6.0640000000000001</c:v>
                </c:pt>
                <c:pt idx="9">
                  <c:v>4.3949999999999996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19-4B43-83C5-9B1F3B813708}"/>
            </c:ext>
          </c:extLst>
        </c:ser>
        <c:ser>
          <c:idx val="1"/>
          <c:order val="1"/>
          <c:tx>
            <c:strRef>
              <c:f>Hoja1!$AF$3:$AF$4</c:f>
              <c:strCache>
                <c:ptCount val="2"/>
                <c:pt idx="0">
                  <c:v>Humidity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C19-4B43-83C5-9B1F3B813708}"/>
              </c:ext>
            </c:extLst>
          </c:dPt>
          <c:dPt>
            <c:idx val="1"/>
            <c:marker>
              <c:spPr>
                <a:solidFill>
                  <a:srgbClr val="009999"/>
                </a:solidFill>
                <a:ln w="9525">
                  <a:solidFill>
                    <a:srgbClr val="009999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C19-4B43-83C5-9B1F3B813708}"/>
              </c:ext>
            </c:extLst>
          </c:dPt>
          <c:dPt>
            <c:idx val="3"/>
            <c:marker>
              <c:spPr>
                <a:solidFill>
                  <a:srgbClr val="FF7C80"/>
                </a:solidFill>
                <a:ln w="9525">
                  <a:solidFill>
                    <a:srgbClr val="FF7C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C19-4B43-83C5-9B1F3B813708}"/>
              </c:ext>
            </c:extLst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C19-4B43-83C5-9B1F3B813708}"/>
              </c:ext>
            </c:extLst>
          </c:dPt>
          <c:dPt>
            <c:idx val="5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C19-4B43-83C5-9B1F3B813708}"/>
              </c:ext>
            </c:extLst>
          </c:dPt>
          <c:dPt>
            <c:idx val="6"/>
            <c:marker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C19-4B43-83C5-9B1F3B813708}"/>
              </c:ext>
            </c:extLst>
          </c:dPt>
          <c:dPt>
            <c:idx val="7"/>
            <c:marker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CC19-4B43-83C5-9B1F3B813708}"/>
              </c:ext>
            </c:extLst>
          </c:dPt>
          <c:dPt>
            <c:idx val="8"/>
            <c:marker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C19-4B43-83C5-9B1F3B813708}"/>
              </c:ext>
            </c:extLst>
          </c:dPt>
          <c:dPt>
            <c:idx val="9"/>
            <c:marker>
              <c:spPr>
                <a:solidFill>
                  <a:schemeClr val="accent4">
                    <a:lumMod val="75000"/>
                  </a:schemeClr>
                </a:solidFill>
                <a:ln w="9525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CC19-4B43-83C5-9B1F3B813708}"/>
              </c:ext>
            </c:extLst>
          </c:dPt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Hoja1!$AF$5:$AF$14</c:f>
              <c:numCache>
                <c:formatCode>0.00</c:formatCode>
                <c:ptCount val="10"/>
                <c:pt idx="0">
                  <c:v>3.8589999999999991</c:v>
                </c:pt>
                <c:pt idx="1">
                  <c:v>3.927999999999999</c:v>
                </c:pt>
                <c:pt idx="2">
                  <c:v>3.1820000000000004</c:v>
                </c:pt>
                <c:pt idx="3">
                  <c:v>3.4819999999999993</c:v>
                </c:pt>
                <c:pt idx="4">
                  <c:v>3.665</c:v>
                </c:pt>
                <c:pt idx="5">
                  <c:v>2.2010000000000005</c:v>
                </c:pt>
                <c:pt idx="6">
                  <c:v>3.1859999999999999</c:v>
                </c:pt>
                <c:pt idx="7">
                  <c:v>3.6369999999999987</c:v>
                </c:pt>
                <c:pt idx="8">
                  <c:v>2.4859999999999998</c:v>
                </c:pt>
                <c:pt idx="9">
                  <c:v>4.0640000000000001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19-4B43-83C5-9B1F3B813708}"/>
            </c:ext>
          </c:extLst>
        </c:ser>
        <c:ser>
          <c:idx val="2"/>
          <c:order val="2"/>
          <c:tx>
            <c:strRef>
              <c:f>Hoja1!$AG$3:$AG$4</c:f>
              <c:strCache>
                <c:ptCount val="2"/>
                <c:pt idx="0">
                  <c:v>Air quality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plus"/>
            <c:size val="8"/>
            <c:spPr>
              <a:noFill/>
              <a:ln w="1905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Pt>
            <c:idx val="0"/>
            <c:marker>
              <c:spPr>
                <a:noFill/>
                <a:ln w="19050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C19-4B43-83C5-9B1F3B813708}"/>
              </c:ext>
            </c:extLst>
          </c:dPt>
          <c:dPt>
            <c:idx val="1"/>
            <c:marker>
              <c:spPr>
                <a:noFill/>
                <a:ln w="19050">
                  <a:solidFill>
                    <a:srgbClr val="009999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C19-4B43-83C5-9B1F3B813708}"/>
              </c:ext>
            </c:extLst>
          </c:dPt>
          <c:dPt>
            <c:idx val="3"/>
            <c:marker>
              <c:spPr>
                <a:noFill/>
                <a:ln w="19050">
                  <a:solidFill>
                    <a:srgbClr val="FF7C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C19-4B43-83C5-9B1F3B813708}"/>
              </c:ext>
            </c:extLst>
          </c:dPt>
          <c:dPt>
            <c:idx val="4"/>
            <c:marker>
              <c:spPr>
                <a:noFill/>
                <a:ln w="19050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CC19-4B43-83C5-9B1F3B813708}"/>
              </c:ext>
            </c:extLst>
          </c:dPt>
          <c:dPt>
            <c:idx val="5"/>
            <c:marker>
              <c:spPr>
                <a:noFill/>
                <a:ln w="19050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C19-4B43-83C5-9B1F3B813708}"/>
              </c:ext>
            </c:extLst>
          </c:dPt>
          <c:dPt>
            <c:idx val="6"/>
            <c:marker>
              <c:spPr>
                <a:noFill/>
                <a:ln w="19050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CC19-4B43-83C5-9B1F3B813708}"/>
              </c:ext>
            </c:extLst>
          </c:dPt>
          <c:dPt>
            <c:idx val="7"/>
            <c:marker>
              <c:spPr>
                <a:noFill/>
                <a:ln w="19050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C19-4B43-83C5-9B1F3B813708}"/>
              </c:ext>
            </c:extLst>
          </c:dPt>
          <c:dPt>
            <c:idx val="8"/>
            <c:marker>
              <c:spPr>
                <a:noFill/>
                <a:ln w="19050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C19-4B43-83C5-9B1F3B813708}"/>
              </c:ext>
            </c:extLst>
          </c:dPt>
          <c:dPt>
            <c:idx val="9"/>
            <c:marker>
              <c:spPr>
                <a:noFill/>
                <a:ln w="19050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CC19-4B43-83C5-9B1F3B813708}"/>
              </c:ext>
            </c:extLst>
          </c:dPt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Hoja1!$AG$5:$AG$14</c:f>
              <c:numCache>
                <c:formatCode>0.00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19-4B43-83C5-9B1F3B81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100568"/>
        <c:axId val="2060104264"/>
      </c:scatterChart>
      <c:valAx>
        <c:axId val="2060100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0104264"/>
        <c:crosses val="autoZero"/>
        <c:crossBetween val="midCat"/>
      </c:valAx>
      <c:valAx>
        <c:axId val="206010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0100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60770537787601E-2"/>
          <c:y val="0.16199605059213501"/>
          <c:w val="0.89125589924948101"/>
          <c:h val="0.60170586777787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Hoja1!$AH$3:$AH$4</c:f>
              <c:strCache>
                <c:ptCount val="2"/>
                <c:pt idx="0">
                  <c:v>Temperature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Hoja1!$AH$5:$AH$14</c:f>
              <c:numCache>
                <c:formatCode>0.00</c:formatCode>
                <c:ptCount val="10"/>
                <c:pt idx="0">
                  <c:v>6.4290000000000003</c:v>
                </c:pt>
                <c:pt idx="1">
                  <c:v>5.8460000000000001</c:v>
                </c:pt>
                <c:pt idx="2">
                  <c:v>6.8530000000000015</c:v>
                </c:pt>
                <c:pt idx="3">
                  <c:v>5.91</c:v>
                </c:pt>
                <c:pt idx="4">
                  <c:v>5.2679999999999989</c:v>
                </c:pt>
                <c:pt idx="5">
                  <c:v>5.8149999999999995</c:v>
                </c:pt>
                <c:pt idx="6">
                  <c:v>6.4879999999999995</c:v>
                </c:pt>
                <c:pt idx="7">
                  <c:v>5.1880000000000006</c:v>
                </c:pt>
                <c:pt idx="8">
                  <c:v>6.0640000000000001</c:v>
                </c:pt>
                <c:pt idx="9">
                  <c:v>4.3949999999999996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799-0042-8B44-51F6D82EEA54}"/>
            </c:ext>
          </c:extLst>
        </c:ser>
        <c:ser>
          <c:idx val="1"/>
          <c:order val="1"/>
          <c:tx>
            <c:strRef>
              <c:f>Hoja1!$AI$3:$AI$4</c:f>
              <c:strCache>
                <c:ptCount val="2"/>
                <c:pt idx="0">
                  <c:v>Humidity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Hoja1!$AI$5:$AI$14</c:f>
              <c:numCache>
                <c:formatCode>0.00</c:formatCode>
                <c:ptCount val="10"/>
                <c:pt idx="0">
                  <c:v>10.288</c:v>
                </c:pt>
                <c:pt idx="1">
                  <c:v>9.7739999999999991</c:v>
                </c:pt>
                <c:pt idx="2">
                  <c:v>10.035000000000002</c:v>
                </c:pt>
                <c:pt idx="3">
                  <c:v>9.3919999999999995</c:v>
                </c:pt>
                <c:pt idx="4">
                  <c:v>8.9329999999999998</c:v>
                </c:pt>
                <c:pt idx="5">
                  <c:v>8.016</c:v>
                </c:pt>
                <c:pt idx="6">
                  <c:v>9.6739999999999995</c:v>
                </c:pt>
                <c:pt idx="7">
                  <c:v>8.8249999999999993</c:v>
                </c:pt>
                <c:pt idx="8">
                  <c:v>8.5500000000000007</c:v>
                </c:pt>
                <c:pt idx="9">
                  <c:v>8.4589999999999996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799-0042-8B44-51F6D82EEA54}"/>
            </c:ext>
          </c:extLst>
        </c:ser>
        <c:ser>
          <c:idx val="2"/>
          <c:order val="2"/>
          <c:tx>
            <c:strRef>
              <c:f>Hoja1!$AJ$3:$AJ$4</c:f>
              <c:strCache>
                <c:ptCount val="2"/>
                <c:pt idx="0">
                  <c:v>Air quality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xVal>
          <c:yVal>
            <c:numRef>
              <c:f>Hoja1!$AJ$5:$AJ$14</c:f>
              <c:numCache>
                <c:formatCode>0.00</c:formatCode>
                <c:ptCount val="10"/>
                <c:pt idx="0">
                  <c:v>13.288</c:v>
                </c:pt>
                <c:pt idx="1">
                  <c:v>12.773999999999999</c:v>
                </c:pt>
                <c:pt idx="2">
                  <c:v>13.035000000000002</c:v>
                </c:pt>
                <c:pt idx="3">
                  <c:v>12.391999999999999</c:v>
                </c:pt>
                <c:pt idx="4">
                  <c:v>11.933</c:v>
                </c:pt>
                <c:pt idx="5">
                  <c:v>11.016</c:v>
                </c:pt>
                <c:pt idx="6">
                  <c:v>12.673999999999999</c:v>
                </c:pt>
                <c:pt idx="7">
                  <c:v>11.824999999999999</c:v>
                </c:pt>
                <c:pt idx="8">
                  <c:v>11.55</c:v>
                </c:pt>
                <c:pt idx="9">
                  <c:v>11.459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799-0042-8B44-51F6D82EE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213848"/>
        <c:axId val="2060219544"/>
      </c:scatterChart>
      <c:valAx>
        <c:axId val="2060213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60219544"/>
        <c:crosses val="autoZero"/>
        <c:crossBetween val="midCat"/>
        <c:majorUnit val="1"/>
      </c:valAx>
      <c:valAx>
        <c:axId val="2060219544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60213848"/>
        <c:crosses val="autoZero"/>
        <c:crossBetween val="midCat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780487548795E-2"/>
          <c:y val="0.14894774874740199"/>
          <c:w val="0.87792188929972004"/>
          <c:h val="0.614754120817964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Hoja1!$AE$3:$AE$4</c:f>
              <c:strCache>
                <c:ptCount val="2"/>
                <c:pt idx="0">
                  <c:v>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cat>
          <c:val>
            <c:numRef>
              <c:f>Hoja1!$AE$5:$AE$14</c:f>
              <c:numCache>
                <c:formatCode>0.00</c:formatCode>
                <c:ptCount val="10"/>
                <c:pt idx="0">
                  <c:v>6.4290000000000003</c:v>
                </c:pt>
                <c:pt idx="1">
                  <c:v>5.8460000000000001</c:v>
                </c:pt>
                <c:pt idx="2">
                  <c:v>6.8530000000000015</c:v>
                </c:pt>
                <c:pt idx="3">
                  <c:v>5.91</c:v>
                </c:pt>
                <c:pt idx="4">
                  <c:v>5.2679999999999989</c:v>
                </c:pt>
                <c:pt idx="5">
                  <c:v>5.8149999999999995</c:v>
                </c:pt>
                <c:pt idx="6">
                  <c:v>6.4879999999999995</c:v>
                </c:pt>
                <c:pt idx="7">
                  <c:v>5.1880000000000006</c:v>
                </c:pt>
                <c:pt idx="8">
                  <c:v>6.0640000000000001</c:v>
                </c:pt>
                <c:pt idx="9">
                  <c:v>4.3949999999999996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1-9042-87EE-EAE2ACDD60B9}"/>
            </c:ext>
          </c:extLst>
        </c:ser>
        <c:ser>
          <c:idx val="1"/>
          <c:order val="1"/>
          <c:tx>
            <c:strRef>
              <c:f>Hoja1!$AF$3:$AF$4</c:f>
              <c:strCache>
                <c:ptCount val="2"/>
                <c:pt idx="0">
                  <c:v>Humidity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cat>
          <c:val>
            <c:numRef>
              <c:f>Hoja1!$AF$5:$AF$14</c:f>
              <c:numCache>
                <c:formatCode>0.00</c:formatCode>
                <c:ptCount val="10"/>
                <c:pt idx="0">
                  <c:v>3.8589999999999991</c:v>
                </c:pt>
                <c:pt idx="1">
                  <c:v>3.927999999999999</c:v>
                </c:pt>
                <c:pt idx="2">
                  <c:v>3.1820000000000004</c:v>
                </c:pt>
                <c:pt idx="3">
                  <c:v>3.4819999999999993</c:v>
                </c:pt>
                <c:pt idx="4">
                  <c:v>3.665</c:v>
                </c:pt>
                <c:pt idx="5">
                  <c:v>2.2010000000000005</c:v>
                </c:pt>
                <c:pt idx="6">
                  <c:v>3.1859999999999999</c:v>
                </c:pt>
                <c:pt idx="7">
                  <c:v>3.6369999999999987</c:v>
                </c:pt>
                <c:pt idx="8">
                  <c:v>2.4859999999999998</c:v>
                </c:pt>
                <c:pt idx="9">
                  <c:v>4.0640000000000001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1-9042-87EE-EAE2ACDD60B9}"/>
            </c:ext>
          </c:extLst>
        </c:ser>
        <c:ser>
          <c:idx val="2"/>
          <c:order val="2"/>
          <c:tx>
            <c:strRef>
              <c:f>Hoja1!$AG$3:$AG$4</c:f>
              <c:strCache>
                <c:ptCount val="2"/>
                <c:pt idx="0">
                  <c:v>Air quality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Hoja1!$AD$5:$AD$14</c:f>
              <c:numCache>
                <c:formatCode>General</c:formatCode>
                <c:ptCount val="10"/>
                <c:pt idx="0">
                  <c:v>0.02</c:v>
                </c:pt>
                <c:pt idx="1">
                  <c:v>0.46</c:v>
                </c:pt>
                <c:pt idx="2">
                  <c:v>7.67</c:v>
                </c:pt>
                <c:pt idx="3">
                  <c:v>2.77</c:v>
                </c:pt>
                <c:pt idx="4">
                  <c:v>5.21</c:v>
                </c:pt>
                <c:pt idx="5">
                  <c:v>3.55</c:v>
                </c:pt>
                <c:pt idx="6">
                  <c:v>6.79</c:v>
                </c:pt>
                <c:pt idx="7">
                  <c:v>5.43</c:v>
                </c:pt>
                <c:pt idx="8">
                  <c:v>2.36</c:v>
                </c:pt>
                <c:pt idx="9">
                  <c:v>10.08</c:v>
                </c:pt>
              </c:numCache>
            </c:numRef>
          </c:cat>
          <c:val>
            <c:numRef>
              <c:f>Hoja1!$AG$5:$AG$14</c:f>
              <c:numCache>
                <c:formatCode>0.00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81-9042-87EE-EAE2ACDD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150424"/>
        <c:axId val="2092153896"/>
      </c:barChart>
      <c:catAx>
        <c:axId val="209215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153896"/>
        <c:crosses val="autoZero"/>
        <c:auto val="1"/>
        <c:lblAlgn val="ctr"/>
        <c:lblOffset val="100"/>
        <c:noMultiLvlLbl val="0"/>
      </c:catAx>
      <c:valAx>
        <c:axId val="2092153896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15042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15</xdr:row>
      <xdr:rowOff>180975</xdr:rowOff>
    </xdr:from>
    <xdr:to>
      <xdr:col>20</xdr:col>
      <xdr:colOff>676275</xdr:colOff>
      <xdr:row>30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114300</xdr:colOff>
      <xdr:row>15</xdr:row>
      <xdr:rowOff>114300</xdr:rowOff>
    </xdr:from>
    <xdr:to>
      <xdr:col>26</xdr:col>
      <xdr:colOff>561975</xdr:colOff>
      <xdr:row>30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61912</xdr:colOff>
      <xdr:row>30</xdr:row>
      <xdr:rowOff>161925</xdr:rowOff>
    </xdr:from>
    <xdr:to>
      <xdr:col>20</xdr:col>
      <xdr:colOff>661987</xdr:colOff>
      <xdr:row>45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242887</xdr:colOff>
      <xdr:row>31</xdr:row>
      <xdr:rowOff>19050</xdr:rowOff>
    </xdr:from>
    <xdr:to>
      <xdr:col>26</xdr:col>
      <xdr:colOff>690562</xdr:colOff>
      <xdr:row>45</xdr:row>
      <xdr:rowOff>95250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42862</xdr:colOff>
      <xdr:row>46</xdr:row>
      <xdr:rowOff>38100</xdr:rowOff>
    </xdr:from>
    <xdr:to>
      <xdr:col>20</xdr:col>
      <xdr:colOff>642937</xdr:colOff>
      <xdr:row>60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242887</xdr:colOff>
      <xdr:row>46</xdr:row>
      <xdr:rowOff>0</xdr:rowOff>
    </xdr:from>
    <xdr:to>
      <xdr:col>26</xdr:col>
      <xdr:colOff>690562</xdr:colOff>
      <xdr:row>60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360892</xdr:colOff>
      <xdr:row>37</xdr:row>
      <xdr:rowOff>86784</xdr:rowOff>
    </xdr:from>
    <xdr:to>
      <xdr:col>31</xdr:col>
      <xdr:colOff>198966</xdr:colOff>
      <xdr:row>52</xdr:row>
      <xdr:rowOff>43381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118919</xdr:colOff>
      <xdr:row>37</xdr:row>
      <xdr:rowOff>113142</xdr:rowOff>
    </xdr:from>
    <xdr:to>
      <xdr:col>31</xdr:col>
      <xdr:colOff>820303</xdr:colOff>
      <xdr:row>47</xdr:row>
      <xdr:rowOff>69850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12186" y="7369075"/>
          <a:ext cx="701384" cy="1904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ES" sz="1100"/>
            <a:t>Aura 3.1 </a:t>
          </a:r>
        </a:p>
        <a:p>
          <a:pPr algn="r"/>
          <a:r>
            <a:rPr lang="es-ES" sz="1100"/>
            <a:t>T1  </a:t>
          </a:r>
        </a:p>
        <a:p>
          <a:pPr algn="r"/>
          <a:r>
            <a:rPr lang="es-ES" sz="1100"/>
            <a:t>T2</a:t>
          </a:r>
        </a:p>
        <a:p>
          <a:pPr algn="r"/>
          <a:r>
            <a:rPr lang="es-ES" sz="1100"/>
            <a:t>T3</a:t>
          </a:r>
        </a:p>
        <a:p>
          <a:pPr algn="r"/>
          <a:r>
            <a:rPr lang="es-ES" sz="1100"/>
            <a:t>T4</a:t>
          </a:r>
        </a:p>
        <a:p>
          <a:pPr algn="r"/>
          <a:r>
            <a:rPr lang="es-ES" sz="1100"/>
            <a:t>T5</a:t>
          </a:r>
        </a:p>
        <a:p>
          <a:pPr algn="r"/>
          <a:r>
            <a:rPr lang="es-ES" sz="1100"/>
            <a:t>T6</a:t>
          </a:r>
        </a:p>
        <a:p>
          <a:pPr algn="r"/>
          <a:r>
            <a:rPr lang="es-ES" sz="1100"/>
            <a:t>T7</a:t>
          </a:r>
        </a:p>
        <a:p>
          <a:pPr algn="r"/>
          <a:r>
            <a:rPr lang="es-ES" sz="1100"/>
            <a:t>T8</a:t>
          </a:r>
        </a:p>
        <a:p>
          <a:pPr algn="r"/>
          <a:r>
            <a:rPr lang="es-ES" sz="1100"/>
            <a:t>T9</a:t>
          </a:r>
        </a:p>
      </xdr:txBody>
    </xdr:sp>
    <xdr:clientData/>
  </xdr:twoCellAnchor>
  <xdr:twoCellAnchor>
    <xdr:from>
      <xdr:col>31</xdr:col>
      <xdr:colOff>839756</xdr:colOff>
      <xdr:row>37</xdr:row>
      <xdr:rowOff>178501</xdr:rowOff>
    </xdr:from>
    <xdr:to>
      <xdr:col>31</xdr:col>
      <xdr:colOff>984179</xdr:colOff>
      <xdr:row>38</xdr:row>
      <xdr:rowOff>85692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633023" y="7434434"/>
          <a:ext cx="144423" cy="101925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846559</xdr:colOff>
      <xdr:row>38</xdr:row>
      <xdr:rowOff>163038</xdr:rowOff>
    </xdr:from>
    <xdr:to>
      <xdr:col>31</xdr:col>
      <xdr:colOff>990982</xdr:colOff>
      <xdr:row>39</xdr:row>
      <xdr:rowOff>70230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1639826" y="7613705"/>
          <a:ext cx="144423" cy="101925"/>
        </a:xfrm>
        <a:prstGeom prst="rect">
          <a:avLst/>
        </a:prstGeom>
        <a:solidFill>
          <a:srgbClr val="009999"/>
        </a:solidFill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851756</xdr:colOff>
      <xdr:row>39</xdr:row>
      <xdr:rowOff>138023</xdr:rowOff>
    </xdr:from>
    <xdr:to>
      <xdr:col>31</xdr:col>
      <xdr:colOff>996179</xdr:colOff>
      <xdr:row>40</xdr:row>
      <xdr:rowOff>49449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645023" y="7783423"/>
          <a:ext cx="144423" cy="106159"/>
        </a:xfrm>
        <a:prstGeom prst="rect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848294</xdr:colOff>
      <xdr:row>40</xdr:row>
      <xdr:rowOff>127756</xdr:rowOff>
    </xdr:from>
    <xdr:to>
      <xdr:col>31</xdr:col>
      <xdr:colOff>992717</xdr:colOff>
      <xdr:row>41</xdr:row>
      <xdr:rowOff>39180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1641561" y="7967889"/>
          <a:ext cx="144423" cy="106158"/>
        </a:xfrm>
        <a:prstGeom prst="rect">
          <a:avLst/>
        </a:prstGeom>
        <a:solidFill>
          <a:srgbClr val="FF7C8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851635</xdr:colOff>
      <xdr:row>41</xdr:row>
      <xdr:rowOff>113777</xdr:rowOff>
    </xdr:from>
    <xdr:to>
      <xdr:col>31</xdr:col>
      <xdr:colOff>996058</xdr:colOff>
      <xdr:row>42</xdr:row>
      <xdr:rowOff>25202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644902" y="8148644"/>
          <a:ext cx="144423" cy="10615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848172</xdr:colOff>
      <xdr:row>42</xdr:row>
      <xdr:rowOff>92996</xdr:rowOff>
    </xdr:from>
    <xdr:to>
      <xdr:col>31</xdr:col>
      <xdr:colOff>992595</xdr:colOff>
      <xdr:row>43</xdr:row>
      <xdr:rowOff>4422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641439" y="8322596"/>
          <a:ext cx="144423" cy="10615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848419</xdr:colOff>
      <xdr:row>43</xdr:row>
      <xdr:rowOff>67266</xdr:rowOff>
    </xdr:from>
    <xdr:to>
      <xdr:col>31</xdr:col>
      <xdr:colOff>992842</xdr:colOff>
      <xdr:row>43</xdr:row>
      <xdr:rowOff>173424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1641686" y="8491599"/>
          <a:ext cx="144423" cy="106158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849904</xdr:colOff>
      <xdr:row>44</xdr:row>
      <xdr:rowOff>42773</xdr:rowOff>
    </xdr:from>
    <xdr:to>
      <xdr:col>31</xdr:col>
      <xdr:colOff>994327</xdr:colOff>
      <xdr:row>44</xdr:row>
      <xdr:rowOff>144698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643171" y="8661840"/>
          <a:ext cx="144423" cy="101925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846442</xdr:colOff>
      <xdr:row>45</xdr:row>
      <xdr:rowOff>30650</xdr:rowOff>
    </xdr:from>
    <xdr:to>
      <xdr:col>31</xdr:col>
      <xdr:colOff>990865</xdr:colOff>
      <xdr:row>45</xdr:row>
      <xdr:rowOff>132575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1639709" y="8844450"/>
          <a:ext cx="144423" cy="1019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31</xdr:col>
      <xdr:colOff>851639</xdr:colOff>
      <xdr:row>46</xdr:row>
      <xdr:rowOff>9869</xdr:rowOff>
    </xdr:from>
    <xdr:to>
      <xdr:col>31</xdr:col>
      <xdr:colOff>996062</xdr:colOff>
      <xdr:row>46</xdr:row>
      <xdr:rowOff>111794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1644906" y="9018402"/>
          <a:ext cx="144423" cy="101925"/>
        </a:xfrm>
        <a:prstGeom prst="rect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27</xdr:col>
      <xdr:colOff>336091</xdr:colOff>
      <xdr:row>38</xdr:row>
      <xdr:rowOff>39308</xdr:rowOff>
    </xdr:from>
    <xdr:to>
      <xdr:col>27</xdr:col>
      <xdr:colOff>900788</xdr:colOff>
      <xdr:row>39</xdr:row>
      <xdr:rowOff>39309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5202691" y="7489975"/>
          <a:ext cx="564697" cy="194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>
              <a:solidFill>
                <a:schemeClr val="bg1">
                  <a:lumMod val="65000"/>
                </a:schemeClr>
              </a:solidFill>
            </a:rPr>
            <a:t>points</a:t>
          </a:r>
        </a:p>
      </xdr:txBody>
    </xdr:sp>
    <xdr:clientData/>
  </xdr:twoCellAnchor>
  <xdr:twoCellAnchor>
    <xdr:from>
      <xdr:col>30</xdr:col>
      <xdr:colOff>1198789</xdr:colOff>
      <xdr:row>50</xdr:row>
      <xdr:rowOff>164495</xdr:rowOff>
    </xdr:from>
    <xdr:to>
      <xdr:col>31</xdr:col>
      <xdr:colOff>572861</xdr:colOff>
      <xdr:row>51</xdr:row>
      <xdr:rowOff>164495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0628922" y="9951962"/>
          <a:ext cx="737206" cy="1947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>
              <a:solidFill>
                <a:schemeClr val="bg1">
                  <a:lumMod val="65000"/>
                </a:schemeClr>
              </a:solidFill>
            </a:rPr>
            <a:t>Kw</a:t>
          </a:r>
        </a:p>
      </xdr:txBody>
    </xdr:sp>
    <xdr:clientData/>
  </xdr:twoCellAnchor>
  <xdr:twoCellAnchor>
    <xdr:from>
      <xdr:col>32</xdr:col>
      <xdr:colOff>42333</xdr:colOff>
      <xdr:row>19</xdr:row>
      <xdr:rowOff>135464</xdr:rowOff>
    </xdr:from>
    <xdr:to>
      <xdr:col>37</xdr:col>
      <xdr:colOff>719376</xdr:colOff>
      <xdr:row>34</xdr:row>
      <xdr:rowOff>92061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177799</xdr:colOff>
      <xdr:row>36</xdr:row>
      <xdr:rowOff>76200</xdr:rowOff>
    </xdr:from>
    <xdr:to>
      <xdr:col>38</xdr:col>
      <xdr:colOff>25109</xdr:colOff>
      <xdr:row>51</xdr:row>
      <xdr:rowOff>75130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19</xdr:row>
      <xdr:rowOff>0</xdr:rowOff>
    </xdr:from>
    <xdr:to>
      <xdr:col>31</xdr:col>
      <xdr:colOff>736310</xdr:colOff>
      <xdr:row>33</xdr:row>
      <xdr:rowOff>151330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40</xdr:col>
      <xdr:colOff>59267</xdr:colOff>
      <xdr:row>19</xdr:row>
      <xdr:rowOff>110068</xdr:rowOff>
    </xdr:from>
    <xdr:to>
      <xdr:col>46</xdr:col>
      <xdr:colOff>795577</xdr:colOff>
      <xdr:row>34</xdr:row>
      <xdr:rowOff>66665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40</xdr:col>
      <xdr:colOff>59267</xdr:colOff>
      <xdr:row>36</xdr:row>
      <xdr:rowOff>169333</xdr:rowOff>
    </xdr:from>
    <xdr:to>
      <xdr:col>46</xdr:col>
      <xdr:colOff>795577</xdr:colOff>
      <xdr:row>51</xdr:row>
      <xdr:rowOff>125929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48</xdr:col>
      <xdr:colOff>42333</xdr:colOff>
      <xdr:row>36</xdr:row>
      <xdr:rowOff>42333</xdr:rowOff>
    </xdr:from>
    <xdr:to>
      <xdr:col>54</xdr:col>
      <xdr:colOff>778643</xdr:colOff>
      <xdr:row>50</xdr:row>
      <xdr:rowOff>193663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299357</xdr:colOff>
      <xdr:row>52</xdr:row>
      <xdr:rowOff>108857</xdr:rowOff>
    </xdr:from>
    <xdr:to>
      <xdr:col>38</xdr:col>
      <xdr:colOff>146667</xdr:colOff>
      <xdr:row>67</xdr:row>
      <xdr:rowOff>107786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39</xdr:col>
      <xdr:colOff>1070428</xdr:colOff>
      <xdr:row>52</xdr:row>
      <xdr:rowOff>90715</xdr:rowOff>
    </xdr:from>
    <xdr:to>
      <xdr:col>46</xdr:col>
      <xdr:colOff>718167</xdr:colOff>
      <xdr:row>67</xdr:row>
      <xdr:rowOff>47310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0.03804</cdr:x>
      <cdr:y>0.02946</cdr:y>
    </cdr:from>
    <cdr:to>
      <cdr:x>0.1142</cdr:x>
      <cdr:y>0.18469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B2CF9A2-1DF0-C640-AFB6-19F72572B5A0}"/>
            </a:ext>
          </a:extLst>
        </cdr:cNvPr>
        <cdr:cNvSpPr txBox="1"/>
      </cdr:nvSpPr>
      <cdr:spPr>
        <a:xfrm xmlns:a="http://schemas.openxmlformats.org/drawingml/2006/main">
          <a:off x="217293" y="82895"/>
          <a:ext cx="435002" cy="436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Aura 3.1</a:t>
          </a:r>
        </a:p>
      </cdr:txBody>
    </cdr:sp>
  </cdr:relSizeAnchor>
  <cdr:relSizeAnchor xmlns:cdr="http://schemas.openxmlformats.org/drawingml/2006/chartDrawing">
    <cdr:from>
      <cdr:x>0.09021</cdr:x>
      <cdr:y>0.03343</cdr:y>
    </cdr:from>
    <cdr:to>
      <cdr:x>0.98523</cdr:x>
      <cdr:y>0.18866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E59FC7F9-2926-CA4F-BFBE-53221ED3BF1C}"/>
            </a:ext>
          </a:extLst>
        </cdr:cNvPr>
        <cdr:cNvSpPr txBox="1"/>
      </cdr:nvSpPr>
      <cdr:spPr>
        <a:xfrm xmlns:a="http://schemas.openxmlformats.org/drawingml/2006/main">
          <a:off x="515251" y="94075"/>
          <a:ext cx="5112059" cy="436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T1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T2   T3         T4                      T5  T6               T7           T8                                  T9</a:t>
          </a: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0.34187</cdr:x>
      <cdr:y>0.94367</cdr:y>
    </cdr:from>
    <cdr:to>
      <cdr:x>0.49826</cdr:x>
      <cdr:y>1</cdr:y>
    </cdr:to>
    <cdr:sp macro="" textlink="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0C98B77D-C3AE-3E49-8837-EE6CD59C2F3F}"/>
            </a:ext>
          </a:extLst>
        </cdr:cNvPr>
        <cdr:cNvSpPr txBox="1"/>
      </cdr:nvSpPr>
      <cdr:spPr>
        <a:xfrm xmlns:a="http://schemas.openxmlformats.org/drawingml/2006/main">
          <a:off x="1953695" y="2715502"/>
          <a:ext cx="893724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8p.</a:t>
          </a:r>
        </a:p>
      </cdr:txBody>
    </cdr:sp>
  </cdr:relSizeAnchor>
  <cdr:relSizeAnchor xmlns:cdr="http://schemas.openxmlformats.org/drawingml/2006/chartDrawing">
    <cdr:from>
      <cdr:x>0.48022</cdr:x>
      <cdr:y>0.94367</cdr:y>
    </cdr:from>
    <cdr:to>
      <cdr:x>0.6366</cdr:x>
      <cdr:y>1</cdr:y>
    </cdr:to>
    <cdr:sp macro="" textlink="">
      <cdr:nvSpPr>
        <cdr:cNvPr id="13" name="CuadroTexto 1">
          <a:extLst xmlns:a="http://schemas.openxmlformats.org/drawingml/2006/main">
            <a:ext uri="{FF2B5EF4-FFF2-40B4-BE49-F238E27FC236}">
              <a16:creationId xmlns:a16="http://schemas.microsoft.com/office/drawing/2014/main" id="{10D5CB2E-92E5-2348-A935-54D0D1F2679D}"/>
            </a:ext>
          </a:extLst>
        </cdr:cNvPr>
        <cdr:cNvSpPr txBox="1"/>
      </cdr:nvSpPr>
      <cdr:spPr>
        <a:xfrm xmlns:a="http://schemas.openxmlformats.org/drawingml/2006/main">
          <a:off x="2744341" y="2715502"/>
          <a:ext cx="893666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4p.</a:t>
          </a:r>
        </a:p>
      </cdr:txBody>
    </cdr:sp>
  </cdr:relSizeAnchor>
  <cdr:relSizeAnchor xmlns:cdr="http://schemas.openxmlformats.org/drawingml/2006/chartDrawing">
    <cdr:from>
      <cdr:x>0.61711</cdr:x>
      <cdr:y>0.94367</cdr:y>
    </cdr:from>
    <cdr:to>
      <cdr:x>0.7735</cdr:x>
      <cdr:y>1</cdr:y>
    </cdr:to>
    <cdr:sp macro="" textlink="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BF02150F-FF4C-2448-85FD-9ABFD43B4262}"/>
            </a:ext>
          </a:extLst>
        </cdr:cNvPr>
        <cdr:cNvSpPr txBox="1"/>
      </cdr:nvSpPr>
      <cdr:spPr>
        <a:xfrm xmlns:a="http://schemas.openxmlformats.org/drawingml/2006/main">
          <a:off x="3547533" y="2715490"/>
          <a:ext cx="899006" cy="16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3p.</a:t>
          </a:r>
        </a:p>
      </cdr:txBody>
    </cdr:sp>
  </cdr:relSizeAnchor>
  <cdr:relSizeAnchor xmlns:cdr="http://schemas.openxmlformats.org/drawingml/2006/chartDrawing">
    <cdr:from>
      <cdr:x>0.38669</cdr:x>
      <cdr:y>0.82972</cdr:y>
    </cdr:from>
    <cdr:to>
      <cdr:x>0.61781</cdr:x>
      <cdr:y>0.88562</cdr:y>
    </cdr:to>
    <cdr:sp macro="" textlink="">
      <cdr:nvSpPr>
        <cdr:cNvPr id="15" name="CuadroTexto 1">
          <a:extLst xmlns:a="http://schemas.openxmlformats.org/drawingml/2006/main">
            <a:ext uri="{FF2B5EF4-FFF2-40B4-BE49-F238E27FC236}">
              <a16:creationId xmlns:a16="http://schemas.microsoft.com/office/drawing/2014/main" id="{45CE264D-EFBA-044D-99B6-1C4887EC7757}"/>
            </a:ext>
          </a:extLst>
        </cdr:cNvPr>
        <cdr:cNvSpPr txBox="1"/>
      </cdr:nvSpPr>
      <cdr:spPr>
        <a:xfrm xmlns:a="http://schemas.openxmlformats.org/drawingml/2006/main">
          <a:off x="2209800" y="2387600"/>
          <a:ext cx="1320800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Consumption (kWh)</a:t>
          </a:r>
        </a:p>
      </cdr:txBody>
    </cdr:sp>
  </cdr:relSizeAnchor>
  <cdr:relSizeAnchor xmlns:cdr="http://schemas.openxmlformats.org/drawingml/2006/chartDrawing">
    <cdr:from>
      <cdr:x>1.74987E-7</cdr:x>
      <cdr:y>0.25304</cdr:y>
    </cdr:from>
    <cdr:to>
      <cdr:x>0.02815</cdr:x>
      <cdr:y>0.52814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1A1C1839-6C2A-6E49-898E-279953ED606F}"/>
            </a:ext>
          </a:extLst>
        </cdr:cNvPr>
        <cdr:cNvSpPr txBox="1"/>
      </cdr:nvSpPr>
      <cdr:spPr>
        <a:xfrm xmlns:a="http://schemas.openxmlformats.org/drawingml/2006/main" rot="16200000">
          <a:off x="-315382" y="1043516"/>
          <a:ext cx="791634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Points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0.09603</cdr:x>
      <cdr:y>0.02596</cdr:y>
    </cdr:from>
    <cdr:to>
      <cdr:x>0.17219</cdr:x>
      <cdr:y>0.18119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B2CF9A2-1DF0-C640-AFB6-19F72572B5A0}"/>
            </a:ext>
          </a:extLst>
        </cdr:cNvPr>
        <cdr:cNvSpPr txBox="1"/>
      </cdr:nvSpPr>
      <cdr:spPr>
        <a:xfrm xmlns:a="http://schemas.openxmlformats.org/drawingml/2006/main">
          <a:off x="548806" y="74689"/>
          <a:ext cx="435232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Aura 3.1</a:t>
          </a:r>
        </a:p>
      </cdr:txBody>
    </cdr:sp>
  </cdr:relSizeAnchor>
  <cdr:relSizeAnchor xmlns:cdr="http://schemas.openxmlformats.org/drawingml/2006/chartDrawing">
    <cdr:from>
      <cdr:x>0.18799</cdr:x>
      <cdr:y>0.02755</cdr:y>
    </cdr:from>
    <cdr:to>
      <cdr:x>0.98375</cdr:x>
      <cdr:y>0.18278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E59FC7F9-2926-CA4F-BFBE-53221ED3BF1C}"/>
            </a:ext>
          </a:extLst>
        </cdr:cNvPr>
        <cdr:cNvSpPr txBox="1"/>
      </cdr:nvSpPr>
      <cdr:spPr>
        <a:xfrm xmlns:a="http://schemas.openxmlformats.org/drawingml/2006/main">
          <a:off x="1074326" y="79264"/>
          <a:ext cx="4547541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T1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T2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T3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T4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T5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T6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T7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T8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T9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0.4178</cdr:x>
      <cdr:y>0.8356</cdr:y>
    </cdr:from>
    <cdr:to>
      <cdr:x>0.64892</cdr:x>
      <cdr:y>0.89151</cdr:y>
    </cdr:to>
    <cdr:sp macro="" textlink="">
      <cdr:nvSpPr>
        <cdr:cNvPr id="15" name="CuadroTexto 1">
          <a:extLst xmlns:a="http://schemas.openxmlformats.org/drawingml/2006/main">
            <a:ext uri="{FF2B5EF4-FFF2-40B4-BE49-F238E27FC236}">
              <a16:creationId xmlns:a16="http://schemas.microsoft.com/office/drawing/2014/main" id="{09824411-56D7-F148-81E3-C80B2DBFDA33}"/>
            </a:ext>
          </a:extLst>
        </cdr:cNvPr>
        <cdr:cNvSpPr txBox="1"/>
      </cdr:nvSpPr>
      <cdr:spPr>
        <a:xfrm xmlns:a="http://schemas.openxmlformats.org/drawingml/2006/main">
          <a:off x="2387600" y="2404533"/>
          <a:ext cx="1320800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Consumption (kWh)</a:t>
          </a:r>
        </a:p>
      </cdr:txBody>
    </cdr:sp>
  </cdr:relSizeAnchor>
  <cdr:relSizeAnchor xmlns:cdr="http://schemas.openxmlformats.org/drawingml/2006/chartDrawing">
    <cdr:from>
      <cdr:x>0.00963</cdr:x>
      <cdr:y>0.22361</cdr:y>
    </cdr:from>
    <cdr:to>
      <cdr:x>0.03778</cdr:x>
      <cdr:y>0.49872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809A4D17-2071-8F4C-A5A0-7B618CBC8C4F}"/>
            </a:ext>
          </a:extLst>
        </cdr:cNvPr>
        <cdr:cNvSpPr txBox="1"/>
      </cdr:nvSpPr>
      <cdr:spPr>
        <a:xfrm xmlns:a="http://schemas.openxmlformats.org/drawingml/2006/main" rot="16200000">
          <a:off x="-260349" y="958850"/>
          <a:ext cx="791634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Points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0.04122</cdr:x>
      <cdr:y>0.02301</cdr:y>
    </cdr:from>
    <cdr:to>
      <cdr:x>0.11738</cdr:x>
      <cdr:y>0.17824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B2CF9A2-1DF0-C640-AFB6-19F72572B5A0}"/>
            </a:ext>
          </a:extLst>
        </cdr:cNvPr>
        <cdr:cNvSpPr txBox="1"/>
      </cdr:nvSpPr>
      <cdr:spPr>
        <a:xfrm xmlns:a="http://schemas.openxmlformats.org/drawingml/2006/main">
          <a:off x="235540" y="66223"/>
          <a:ext cx="435232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Aura 3.1</a:t>
          </a:r>
        </a:p>
      </cdr:txBody>
    </cdr:sp>
  </cdr:relSizeAnchor>
  <cdr:relSizeAnchor xmlns:cdr="http://schemas.openxmlformats.org/drawingml/2006/chartDrawing">
    <cdr:from>
      <cdr:x>0.09021</cdr:x>
      <cdr:y>0.03343</cdr:y>
    </cdr:from>
    <cdr:to>
      <cdr:x>0.16636</cdr:x>
      <cdr:y>0.18866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E59FC7F9-2926-CA4F-BFBE-53221ED3BF1C}"/>
            </a:ext>
          </a:extLst>
        </cdr:cNvPr>
        <cdr:cNvSpPr txBox="1"/>
      </cdr:nvSpPr>
      <cdr:spPr>
        <a:xfrm xmlns:a="http://schemas.openxmlformats.org/drawingml/2006/main">
          <a:off x="515526" y="96198"/>
          <a:ext cx="435175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T1</a:t>
          </a:r>
        </a:p>
      </cdr:txBody>
    </cdr:sp>
  </cdr:relSizeAnchor>
  <cdr:relSizeAnchor xmlns:cdr="http://schemas.openxmlformats.org/drawingml/2006/chartDrawing">
    <cdr:from>
      <cdr:x>0.23563</cdr:x>
      <cdr:y>0.03343</cdr:y>
    </cdr:from>
    <cdr:to>
      <cdr:x>0.31179</cdr:x>
      <cdr:y>0.18866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BDB0466A-B2B4-ED42-9CE7-31371F1653DD}"/>
            </a:ext>
          </a:extLst>
        </cdr:cNvPr>
        <cdr:cNvSpPr txBox="1"/>
      </cdr:nvSpPr>
      <cdr:spPr>
        <a:xfrm xmlns:a="http://schemas.openxmlformats.org/drawingml/2006/main">
          <a:off x="1346562" y="96198"/>
          <a:ext cx="435232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T2</a:t>
          </a:r>
        </a:p>
      </cdr:txBody>
    </cdr:sp>
  </cdr:relSizeAnchor>
  <cdr:relSizeAnchor xmlns:cdr="http://schemas.openxmlformats.org/drawingml/2006/chartDrawing">
    <cdr:from>
      <cdr:x>0.27563</cdr:x>
      <cdr:y>0.03343</cdr:y>
    </cdr:from>
    <cdr:to>
      <cdr:x>0.35179</cdr:x>
      <cdr:y>0.18866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8397C7C5-5DED-3048-A993-B8B91F2A6FF4}"/>
            </a:ext>
          </a:extLst>
        </cdr:cNvPr>
        <cdr:cNvSpPr txBox="1"/>
      </cdr:nvSpPr>
      <cdr:spPr>
        <a:xfrm xmlns:a="http://schemas.openxmlformats.org/drawingml/2006/main">
          <a:off x="1575130" y="96198"/>
          <a:ext cx="435232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T3</a:t>
          </a:r>
        </a:p>
      </cdr:txBody>
    </cdr:sp>
  </cdr:relSizeAnchor>
  <cdr:relSizeAnchor xmlns:cdr="http://schemas.openxmlformats.org/drawingml/2006/chartDrawing">
    <cdr:from>
      <cdr:x>0.33776</cdr:x>
      <cdr:y>0.03343</cdr:y>
    </cdr:from>
    <cdr:to>
      <cdr:x>0.41392</cdr:x>
      <cdr:y>0.18866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8A76B04-2493-A34A-9277-A0B07AA6240F}"/>
            </a:ext>
          </a:extLst>
        </cdr:cNvPr>
        <cdr:cNvSpPr txBox="1"/>
      </cdr:nvSpPr>
      <cdr:spPr>
        <a:xfrm xmlns:a="http://schemas.openxmlformats.org/drawingml/2006/main">
          <a:off x="1930184" y="96198"/>
          <a:ext cx="435232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T4</a:t>
          </a:r>
        </a:p>
      </cdr:txBody>
    </cdr:sp>
  </cdr:relSizeAnchor>
  <cdr:relSizeAnchor xmlns:cdr="http://schemas.openxmlformats.org/drawingml/2006/chartDrawing">
    <cdr:from>
      <cdr:x>0.4552</cdr:x>
      <cdr:y>0.03447</cdr:y>
    </cdr:from>
    <cdr:to>
      <cdr:x>0.53136</cdr:x>
      <cdr:y>0.1897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D5F9D5BD-68BA-434A-BCD2-FEFB6EEA1FE6}"/>
            </a:ext>
          </a:extLst>
        </cdr:cNvPr>
        <cdr:cNvSpPr txBox="1"/>
      </cdr:nvSpPr>
      <cdr:spPr>
        <a:xfrm xmlns:a="http://schemas.openxmlformats.org/drawingml/2006/main">
          <a:off x="2616769" y="99197"/>
          <a:ext cx="437789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T5</a:t>
          </a:r>
        </a:p>
      </cdr:txBody>
    </cdr:sp>
  </cdr:relSizeAnchor>
  <cdr:relSizeAnchor xmlns:cdr="http://schemas.openxmlformats.org/drawingml/2006/chartDrawing">
    <cdr:from>
      <cdr:x>0.49021</cdr:x>
      <cdr:y>0.03447</cdr:y>
    </cdr:from>
    <cdr:to>
      <cdr:x>0.56637</cdr:x>
      <cdr:y>0.1897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D757B2E8-5725-4047-B5DC-C078270A0082}"/>
            </a:ext>
          </a:extLst>
        </cdr:cNvPr>
        <cdr:cNvSpPr txBox="1"/>
      </cdr:nvSpPr>
      <cdr:spPr>
        <a:xfrm xmlns:a="http://schemas.openxmlformats.org/drawingml/2006/main">
          <a:off x="2818036" y="99198"/>
          <a:ext cx="437790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T6</a:t>
          </a:r>
        </a:p>
      </cdr:txBody>
    </cdr:sp>
  </cdr:relSizeAnchor>
  <cdr:relSizeAnchor xmlns:cdr="http://schemas.openxmlformats.org/drawingml/2006/chartDrawing">
    <cdr:from>
      <cdr:x>0.59148</cdr:x>
      <cdr:y>0.03447</cdr:y>
    </cdr:from>
    <cdr:to>
      <cdr:x>0.66764</cdr:x>
      <cdr:y>0.1897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C9C39222-5206-A342-88D6-07598A4C13F6}"/>
            </a:ext>
          </a:extLst>
        </cdr:cNvPr>
        <cdr:cNvSpPr txBox="1"/>
      </cdr:nvSpPr>
      <cdr:spPr>
        <a:xfrm xmlns:a="http://schemas.openxmlformats.org/drawingml/2006/main">
          <a:off x="3400182" y="99197"/>
          <a:ext cx="437789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T7</a:t>
          </a:r>
        </a:p>
      </cdr:txBody>
    </cdr:sp>
  </cdr:relSizeAnchor>
  <cdr:relSizeAnchor xmlns:cdr="http://schemas.openxmlformats.org/drawingml/2006/chartDrawing">
    <cdr:from>
      <cdr:x>0.66416</cdr:x>
      <cdr:y>0.03447</cdr:y>
    </cdr:from>
    <cdr:to>
      <cdr:x>0.74032</cdr:x>
      <cdr:y>0.1897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B7D143C0-9C0C-1C44-ACEA-B3894A650ACA}"/>
            </a:ext>
          </a:extLst>
        </cdr:cNvPr>
        <cdr:cNvSpPr txBox="1"/>
      </cdr:nvSpPr>
      <cdr:spPr>
        <a:xfrm xmlns:a="http://schemas.openxmlformats.org/drawingml/2006/main">
          <a:off x="3817985" y="99196"/>
          <a:ext cx="437789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T8</a:t>
          </a:r>
        </a:p>
      </cdr:txBody>
    </cdr:sp>
  </cdr:relSizeAnchor>
  <cdr:relSizeAnchor xmlns:cdr="http://schemas.openxmlformats.org/drawingml/2006/chartDrawing">
    <cdr:from>
      <cdr:x>0.86056</cdr:x>
      <cdr:y>0.03257</cdr:y>
    </cdr:from>
    <cdr:to>
      <cdr:x>0.93672</cdr:x>
      <cdr:y>0.1878</cdr:y>
    </cdr:to>
    <cdr:sp macro="" textlink="">
      <cdr:nvSpPr>
        <cdr:cNvPr id="11" name="CuadroTexto 1">
          <a:extLst xmlns:a="http://schemas.openxmlformats.org/drawingml/2006/main">
            <a:ext uri="{FF2B5EF4-FFF2-40B4-BE49-F238E27FC236}">
              <a16:creationId xmlns:a16="http://schemas.microsoft.com/office/drawing/2014/main" id="{A16718C1-FAC5-314A-99CE-C3C47B3D90ED}"/>
            </a:ext>
          </a:extLst>
        </cdr:cNvPr>
        <cdr:cNvSpPr txBox="1"/>
      </cdr:nvSpPr>
      <cdr:spPr>
        <a:xfrm xmlns:a="http://schemas.openxmlformats.org/drawingml/2006/main">
          <a:off x="4947021" y="93717"/>
          <a:ext cx="437789" cy="44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T9</a:t>
          </a:r>
        </a:p>
      </cdr:txBody>
    </cdr:sp>
  </cdr:relSizeAnchor>
  <cdr:relSizeAnchor xmlns:cdr="http://schemas.openxmlformats.org/drawingml/2006/chartDrawing">
    <cdr:from>
      <cdr:x>0.34187</cdr:x>
      <cdr:y>0.94367</cdr:y>
    </cdr:from>
    <cdr:to>
      <cdr:x>0.49826</cdr:x>
      <cdr:y>1</cdr:y>
    </cdr:to>
    <cdr:sp macro="" textlink="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0C98B77D-C3AE-3E49-8837-EE6CD59C2F3F}"/>
            </a:ext>
          </a:extLst>
        </cdr:cNvPr>
        <cdr:cNvSpPr txBox="1"/>
      </cdr:nvSpPr>
      <cdr:spPr>
        <a:xfrm xmlns:a="http://schemas.openxmlformats.org/drawingml/2006/main">
          <a:off x="1953695" y="2715502"/>
          <a:ext cx="893724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8p.</a:t>
          </a:r>
        </a:p>
      </cdr:txBody>
    </cdr:sp>
  </cdr:relSizeAnchor>
  <cdr:relSizeAnchor xmlns:cdr="http://schemas.openxmlformats.org/drawingml/2006/chartDrawing">
    <cdr:from>
      <cdr:x>0.48022</cdr:x>
      <cdr:y>0.94367</cdr:y>
    </cdr:from>
    <cdr:to>
      <cdr:x>0.6366</cdr:x>
      <cdr:y>1</cdr:y>
    </cdr:to>
    <cdr:sp macro="" textlink="">
      <cdr:nvSpPr>
        <cdr:cNvPr id="13" name="CuadroTexto 1">
          <a:extLst xmlns:a="http://schemas.openxmlformats.org/drawingml/2006/main">
            <a:ext uri="{FF2B5EF4-FFF2-40B4-BE49-F238E27FC236}">
              <a16:creationId xmlns:a16="http://schemas.microsoft.com/office/drawing/2014/main" id="{10D5CB2E-92E5-2348-A935-54D0D1F2679D}"/>
            </a:ext>
          </a:extLst>
        </cdr:cNvPr>
        <cdr:cNvSpPr txBox="1"/>
      </cdr:nvSpPr>
      <cdr:spPr>
        <a:xfrm xmlns:a="http://schemas.openxmlformats.org/drawingml/2006/main">
          <a:off x="2744341" y="2715502"/>
          <a:ext cx="893666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4p.</a:t>
          </a:r>
        </a:p>
      </cdr:txBody>
    </cdr:sp>
  </cdr:relSizeAnchor>
  <cdr:relSizeAnchor xmlns:cdr="http://schemas.openxmlformats.org/drawingml/2006/chartDrawing">
    <cdr:from>
      <cdr:x>0.61711</cdr:x>
      <cdr:y>0.94367</cdr:y>
    </cdr:from>
    <cdr:to>
      <cdr:x>0.7735</cdr:x>
      <cdr:y>1</cdr:y>
    </cdr:to>
    <cdr:sp macro="" textlink="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BF02150F-FF4C-2448-85FD-9ABFD43B4262}"/>
            </a:ext>
          </a:extLst>
        </cdr:cNvPr>
        <cdr:cNvSpPr txBox="1"/>
      </cdr:nvSpPr>
      <cdr:spPr>
        <a:xfrm xmlns:a="http://schemas.openxmlformats.org/drawingml/2006/main">
          <a:off x="3547533" y="2715490"/>
          <a:ext cx="899006" cy="16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3p.</a:t>
          </a:r>
        </a:p>
      </cdr:txBody>
    </cdr:sp>
  </cdr:relSizeAnchor>
  <cdr:relSizeAnchor xmlns:cdr="http://schemas.openxmlformats.org/drawingml/2006/chartDrawing">
    <cdr:from>
      <cdr:x>0.38669</cdr:x>
      <cdr:y>0.82972</cdr:y>
    </cdr:from>
    <cdr:to>
      <cdr:x>0.61781</cdr:x>
      <cdr:y>0.88562</cdr:y>
    </cdr:to>
    <cdr:sp macro="" textlink="">
      <cdr:nvSpPr>
        <cdr:cNvPr id="15" name="CuadroTexto 1">
          <a:extLst xmlns:a="http://schemas.openxmlformats.org/drawingml/2006/main">
            <a:ext uri="{FF2B5EF4-FFF2-40B4-BE49-F238E27FC236}">
              <a16:creationId xmlns:a16="http://schemas.microsoft.com/office/drawing/2014/main" id="{45CE264D-EFBA-044D-99B6-1C4887EC7757}"/>
            </a:ext>
          </a:extLst>
        </cdr:cNvPr>
        <cdr:cNvSpPr txBox="1"/>
      </cdr:nvSpPr>
      <cdr:spPr>
        <a:xfrm xmlns:a="http://schemas.openxmlformats.org/drawingml/2006/main">
          <a:off x="2209800" y="2387600"/>
          <a:ext cx="1320800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Consumo (kWh)</a:t>
          </a:r>
        </a:p>
      </cdr:txBody>
    </cdr:sp>
  </cdr:relSizeAnchor>
  <cdr:relSizeAnchor xmlns:cdr="http://schemas.openxmlformats.org/drawingml/2006/chartDrawing">
    <cdr:from>
      <cdr:x>1.74987E-7</cdr:x>
      <cdr:y>0.25304</cdr:y>
    </cdr:from>
    <cdr:to>
      <cdr:x>0.02815</cdr:x>
      <cdr:y>0.52814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1A1C1839-6C2A-6E49-898E-279953ED606F}"/>
            </a:ext>
          </a:extLst>
        </cdr:cNvPr>
        <cdr:cNvSpPr txBox="1"/>
      </cdr:nvSpPr>
      <cdr:spPr>
        <a:xfrm xmlns:a="http://schemas.openxmlformats.org/drawingml/2006/main" rot="16200000">
          <a:off x="-315382" y="1043516"/>
          <a:ext cx="791634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Puntos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0.34187</cdr:x>
      <cdr:y>0.94367</cdr:y>
    </cdr:from>
    <cdr:to>
      <cdr:x>0.49826</cdr:x>
      <cdr:y>1</cdr:y>
    </cdr:to>
    <cdr:sp macro="" textlink="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0C98B77D-C3AE-3E49-8837-EE6CD59C2F3F}"/>
            </a:ext>
          </a:extLst>
        </cdr:cNvPr>
        <cdr:cNvSpPr txBox="1"/>
      </cdr:nvSpPr>
      <cdr:spPr>
        <a:xfrm xmlns:a="http://schemas.openxmlformats.org/drawingml/2006/main">
          <a:off x="1953695" y="2715502"/>
          <a:ext cx="893724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8p.</a:t>
          </a:r>
        </a:p>
      </cdr:txBody>
    </cdr:sp>
  </cdr:relSizeAnchor>
  <cdr:relSizeAnchor xmlns:cdr="http://schemas.openxmlformats.org/drawingml/2006/chartDrawing">
    <cdr:from>
      <cdr:x>0.48022</cdr:x>
      <cdr:y>0.94367</cdr:y>
    </cdr:from>
    <cdr:to>
      <cdr:x>0.6366</cdr:x>
      <cdr:y>1</cdr:y>
    </cdr:to>
    <cdr:sp macro="" textlink="">
      <cdr:nvSpPr>
        <cdr:cNvPr id="13" name="CuadroTexto 1">
          <a:extLst xmlns:a="http://schemas.openxmlformats.org/drawingml/2006/main">
            <a:ext uri="{FF2B5EF4-FFF2-40B4-BE49-F238E27FC236}">
              <a16:creationId xmlns:a16="http://schemas.microsoft.com/office/drawing/2014/main" id="{10D5CB2E-92E5-2348-A935-54D0D1F2679D}"/>
            </a:ext>
          </a:extLst>
        </cdr:cNvPr>
        <cdr:cNvSpPr txBox="1"/>
      </cdr:nvSpPr>
      <cdr:spPr>
        <a:xfrm xmlns:a="http://schemas.openxmlformats.org/drawingml/2006/main">
          <a:off x="2744341" y="2715502"/>
          <a:ext cx="893666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4p.</a:t>
          </a:r>
        </a:p>
      </cdr:txBody>
    </cdr:sp>
  </cdr:relSizeAnchor>
  <cdr:relSizeAnchor xmlns:cdr="http://schemas.openxmlformats.org/drawingml/2006/chartDrawing">
    <cdr:from>
      <cdr:x>0.61711</cdr:x>
      <cdr:y>0.94367</cdr:y>
    </cdr:from>
    <cdr:to>
      <cdr:x>0.7735</cdr:x>
      <cdr:y>1</cdr:y>
    </cdr:to>
    <cdr:sp macro="" textlink="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BF02150F-FF4C-2448-85FD-9ABFD43B4262}"/>
            </a:ext>
          </a:extLst>
        </cdr:cNvPr>
        <cdr:cNvSpPr txBox="1"/>
      </cdr:nvSpPr>
      <cdr:spPr>
        <a:xfrm xmlns:a="http://schemas.openxmlformats.org/drawingml/2006/main">
          <a:off x="3547533" y="2715490"/>
          <a:ext cx="899006" cy="16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3p.</a:t>
          </a:r>
        </a:p>
      </cdr:txBody>
    </cdr:sp>
  </cdr:relSizeAnchor>
  <cdr:relSizeAnchor xmlns:cdr="http://schemas.openxmlformats.org/drawingml/2006/chartDrawing">
    <cdr:from>
      <cdr:x>0.38669</cdr:x>
      <cdr:y>0.82972</cdr:y>
    </cdr:from>
    <cdr:to>
      <cdr:x>0.61781</cdr:x>
      <cdr:y>0.88562</cdr:y>
    </cdr:to>
    <cdr:sp macro="" textlink="">
      <cdr:nvSpPr>
        <cdr:cNvPr id="15" name="CuadroTexto 1">
          <a:extLst xmlns:a="http://schemas.openxmlformats.org/drawingml/2006/main">
            <a:ext uri="{FF2B5EF4-FFF2-40B4-BE49-F238E27FC236}">
              <a16:creationId xmlns:a16="http://schemas.microsoft.com/office/drawing/2014/main" id="{45CE264D-EFBA-044D-99B6-1C4887EC7757}"/>
            </a:ext>
          </a:extLst>
        </cdr:cNvPr>
        <cdr:cNvSpPr txBox="1"/>
      </cdr:nvSpPr>
      <cdr:spPr>
        <a:xfrm xmlns:a="http://schemas.openxmlformats.org/drawingml/2006/main">
          <a:off x="2209800" y="2387600"/>
          <a:ext cx="1320800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Consumption (kWh)</a:t>
          </a:r>
        </a:p>
      </cdr:txBody>
    </cdr:sp>
  </cdr:relSizeAnchor>
  <cdr:relSizeAnchor xmlns:cdr="http://schemas.openxmlformats.org/drawingml/2006/chartDrawing">
    <cdr:from>
      <cdr:x>1.74987E-7</cdr:x>
      <cdr:y>0.25304</cdr:y>
    </cdr:from>
    <cdr:to>
      <cdr:x>0.02815</cdr:x>
      <cdr:y>0.52814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1A1C1839-6C2A-6E49-898E-279953ED606F}"/>
            </a:ext>
          </a:extLst>
        </cdr:cNvPr>
        <cdr:cNvSpPr txBox="1"/>
      </cdr:nvSpPr>
      <cdr:spPr>
        <a:xfrm xmlns:a="http://schemas.openxmlformats.org/drawingml/2006/main" rot="16200000">
          <a:off x="-315382" y="1043516"/>
          <a:ext cx="791634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Points</a:t>
          </a:r>
        </a:p>
      </cdr:txBody>
    </cdr:sp>
  </cdr:relSizeAnchor>
  <cdr:relSizeAnchor xmlns:cdr="http://schemas.openxmlformats.org/drawingml/2006/chartDrawing">
    <cdr:from>
      <cdr:x>0.16657</cdr:x>
      <cdr:y>0.04384</cdr:y>
    </cdr:from>
    <cdr:to>
      <cdr:x>0.99681</cdr:x>
      <cdr:y>0.19907</cdr:y>
    </cdr:to>
    <cdr:sp macro="" textlink="">
      <cdr:nvSpPr>
        <cdr:cNvPr id="17" name="CuadroTexto 1">
          <a:extLst xmlns:a="http://schemas.openxmlformats.org/drawingml/2006/main">
            <a:ext uri="{FF2B5EF4-FFF2-40B4-BE49-F238E27FC236}">
              <a16:creationId xmlns:a16="http://schemas.microsoft.com/office/drawing/2014/main" id="{1E0BA968-86B6-BD49-BCD9-416C6DD8F720}"/>
            </a:ext>
          </a:extLst>
        </cdr:cNvPr>
        <cdr:cNvSpPr txBox="1"/>
      </cdr:nvSpPr>
      <cdr:spPr>
        <a:xfrm xmlns:a="http://schemas.openxmlformats.org/drawingml/2006/main">
          <a:off x="947661" y="123371"/>
          <a:ext cx="4723506" cy="436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T8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 T5                  T1     T6       T7      T2 Aura   T4                             T3    T9</a:t>
          </a: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0.34187</cdr:x>
      <cdr:y>0.94367</cdr:y>
    </cdr:from>
    <cdr:to>
      <cdr:x>0.49826</cdr:x>
      <cdr:y>1</cdr:y>
    </cdr:to>
    <cdr:sp macro="" textlink="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0C98B77D-C3AE-3E49-8837-EE6CD59C2F3F}"/>
            </a:ext>
          </a:extLst>
        </cdr:cNvPr>
        <cdr:cNvSpPr txBox="1"/>
      </cdr:nvSpPr>
      <cdr:spPr>
        <a:xfrm xmlns:a="http://schemas.openxmlformats.org/drawingml/2006/main">
          <a:off x="1953695" y="2715502"/>
          <a:ext cx="893724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8p.</a:t>
          </a:r>
        </a:p>
      </cdr:txBody>
    </cdr:sp>
  </cdr:relSizeAnchor>
  <cdr:relSizeAnchor xmlns:cdr="http://schemas.openxmlformats.org/drawingml/2006/chartDrawing">
    <cdr:from>
      <cdr:x>0.48022</cdr:x>
      <cdr:y>0.94367</cdr:y>
    </cdr:from>
    <cdr:to>
      <cdr:x>0.6366</cdr:x>
      <cdr:y>1</cdr:y>
    </cdr:to>
    <cdr:sp macro="" textlink="">
      <cdr:nvSpPr>
        <cdr:cNvPr id="13" name="CuadroTexto 1">
          <a:extLst xmlns:a="http://schemas.openxmlformats.org/drawingml/2006/main">
            <a:ext uri="{FF2B5EF4-FFF2-40B4-BE49-F238E27FC236}">
              <a16:creationId xmlns:a16="http://schemas.microsoft.com/office/drawing/2014/main" id="{10D5CB2E-92E5-2348-A935-54D0D1F2679D}"/>
            </a:ext>
          </a:extLst>
        </cdr:cNvPr>
        <cdr:cNvSpPr txBox="1"/>
      </cdr:nvSpPr>
      <cdr:spPr>
        <a:xfrm xmlns:a="http://schemas.openxmlformats.org/drawingml/2006/main">
          <a:off x="2744341" y="2715502"/>
          <a:ext cx="893666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4p.</a:t>
          </a:r>
        </a:p>
      </cdr:txBody>
    </cdr:sp>
  </cdr:relSizeAnchor>
  <cdr:relSizeAnchor xmlns:cdr="http://schemas.openxmlformats.org/drawingml/2006/chartDrawing">
    <cdr:from>
      <cdr:x>0.61711</cdr:x>
      <cdr:y>0.94367</cdr:y>
    </cdr:from>
    <cdr:to>
      <cdr:x>0.7735</cdr:x>
      <cdr:y>1</cdr:y>
    </cdr:to>
    <cdr:sp macro="" textlink="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BF02150F-FF4C-2448-85FD-9ABFD43B4262}"/>
            </a:ext>
          </a:extLst>
        </cdr:cNvPr>
        <cdr:cNvSpPr txBox="1"/>
      </cdr:nvSpPr>
      <cdr:spPr>
        <a:xfrm xmlns:a="http://schemas.openxmlformats.org/drawingml/2006/main">
          <a:off x="3547533" y="2715490"/>
          <a:ext cx="899006" cy="16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3p.</a:t>
          </a:r>
        </a:p>
      </cdr:txBody>
    </cdr:sp>
  </cdr:relSizeAnchor>
  <cdr:relSizeAnchor xmlns:cdr="http://schemas.openxmlformats.org/drawingml/2006/chartDrawing">
    <cdr:from>
      <cdr:x>0.38669</cdr:x>
      <cdr:y>0.82972</cdr:y>
    </cdr:from>
    <cdr:to>
      <cdr:x>0.61781</cdr:x>
      <cdr:y>0.88562</cdr:y>
    </cdr:to>
    <cdr:sp macro="" textlink="">
      <cdr:nvSpPr>
        <cdr:cNvPr id="15" name="CuadroTexto 1">
          <a:extLst xmlns:a="http://schemas.openxmlformats.org/drawingml/2006/main">
            <a:ext uri="{FF2B5EF4-FFF2-40B4-BE49-F238E27FC236}">
              <a16:creationId xmlns:a16="http://schemas.microsoft.com/office/drawing/2014/main" id="{45CE264D-EFBA-044D-99B6-1C4887EC7757}"/>
            </a:ext>
          </a:extLst>
        </cdr:cNvPr>
        <cdr:cNvSpPr txBox="1"/>
      </cdr:nvSpPr>
      <cdr:spPr>
        <a:xfrm xmlns:a="http://schemas.openxmlformats.org/drawingml/2006/main">
          <a:off x="2209800" y="2387600"/>
          <a:ext cx="1320800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Consumption (kWh)</a:t>
          </a:r>
        </a:p>
      </cdr:txBody>
    </cdr:sp>
  </cdr:relSizeAnchor>
  <cdr:relSizeAnchor xmlns:cdr="http://schemas.openxmlformats.org/drawingml/2006/chartDrawing">
    <cdr:from>
      <cdr:x>1.74987E-7</cdr:x>
      <cdr:y>0.25304</cdr:y>
    </cdr:from>
    <cdr:to>
      <cdr:x>0.02815</cdr:x>
      <cdr:y>0.52814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1A1C1839-6C2A-6E49-898E-279953ED606F}"/>
            </a:ext>
          </a:extLst>
        </cdr:cNvPr>
        <cdr:cNvSpPr txBox="1"/>
      </cdr:nvSpPr>
      <cdr:spPr>
        <a:xfrm xmlns:a="http://schemas.openxmlformats.org/drawingml/2006/main" rot="16200000">
          <a:off x="-315382" y="1043516"/>
          <a:ext cx="791634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Points</a:t>
          </a:r>
        </a:p>
      </cdr:txBody>
    </cdr:sp>
  </cdr:relSizeAnchor>
  <cdr:relSizeAnchor xmlns:cdr="http://schemas.openxmlformats.org/drawingml/2006/chartDrawing">
    <cdr:from>
      <cdr:x>0.09186</cdr:x>
      <cdr:y>0.01765</cdr:y>
    </cdr:from>
    <cdr:to>
      <cdr:x>0.16802</cdr:x>
      <cdr:y>0.17517</cdr:y>
    </cdr:to>
    <cdr:sp macro="" textlink="">
      <cdr:nvSpPr>
        <cdr:cNvPr id="17" name="CuadroTexto 1">
          <a:extLst xmlns:a="http://schemas.openxmlformats.org/drawingml/2006/main">
            <a:ext uri="{FF2B5EF4-FFF2-40B4-BE49-F238E27FC236}">
              <a16:creationId xmlns:a16="http://schemas.microsoft.com/office/drawing/2014/main" id="{BCBB2234-9C53-5F4C-B83F-D1A861306A3B}"/>
            </a:ext>
          </a:extLst>
        </cdr:cNvPr>
        <cdr:cNvSpPr txBox="1"/>
      </cdr:nvSpPr>
      <cdr:spPr>
        <a:xfrm xmlns:a="http://schemas.openxmlformats.org/drawingml/2006/main">
          <a:off x="524933" y="50800"/>
          <a:ext cx="435232" cy="453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Aura 3.1</a:t>
          </a:r>
        </a:p>
      </cdr:txBody>
    </cdr:sp>
  </cdr:relSizeAnchor>
  <cdr:relSizeAnchor xmlns:cdr="http://schemas.openxmlformats.org/drawingml/2006/chartDrawing">
    <cdr:from>
      <cdr:x>0.18382</cdr:x>
      <cdr:y>0.01927</cdr:y>
    </cdr:from>
    <cdr:to>
      <cdr:x>0.97958</cdr:x>
      <cdr:y>0.17678</cdr:y>
    </cdr:to>
    <cdr:sp macro="" textlink="">
      <cdr:nvSpPr>
        <cdr:cNvPr id="18" name="CuadroTexto 1">
          <a:extLst xmlns:a="http://schemas.openxmlformats.org/drawingml/2006/main">
            <a:ext uri="{FF2B5EF4-FFF2-40B4-BE49-F238E27FC236}">
              <a16:creationId xmlns:a16="http://schemas.microsoft.com/office/drawing/2014/main" id="{34BB112B-6E76-9547-B49E-CF8DD4465537}"/>
            </a:ext>
          </a:extLst>
        </cdr:cNvPr>
        <cdr:cNvSpPr txBox="1"/>
      </cdr:nvSpPr>
      <cdr:spPr>
        <a:xfrm xmlns:a="http://schemas.openxmlformats.org/drawingml/2006/main">
          <a:off x="1050453" y="55442"/>
          <a:ext cx="4547541" cy="453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T1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T2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T3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T4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T5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T6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T7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T8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T9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0.34187</cdr:x>
      <cdr:y>0.94367</cdr:y>
    </cdr:from>
    <cdr:to>
      <cdr:x>0.49826</cdr:x>
      <cdr:y>1</cdr:y>
    </cdr:to>
    <cdr:sp macro="" textlink="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0C98B77D-C3AE-3E49-8837-EE6CD59C2F3F}"/>
            </a:ext>
          </a:extLst>
        </cdr:cNvPr>
        <cdr:cNvSpPr txBox="1"/>
      </cdr:nvSpPr>
      <cdr:spPr>
        <a:xfrm xmlns:a="http://schemas.openxmlformats.org/drawingml/2006/main">
          <a:off x="1953695" y="2715502"/>
          <a:ext cx="893724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8p.</a:t>
          </a:r>
        </a:p>
      </cdr:txBody>
    </cdr:sp>
  </cdr:relSizeAnchor>
  <cdr:relSizeAnchor xmlns:cdr="http://schemas.openxmlformats.org/drawingml/2006/chartDrawing">
    <cdr:from>
      <cdr:x>0.48022</cdr:x>
      <cdr:y>0.94367</cdr:y>
    </cdr:from>
    <cdr:to>
      <cdr:x>0.6366</cdr:x>
      <cdr:y>1</cdr:y>
    </cdr:to>
    <cdr:sp macro="" textlink="">
      <cdr:nvSpPr>
        <cdr:cNvPr id="13" name="CuadroTexto 1">
          <a:extLst xmlns:a="http://schemas.openxmlformats.org/drawingml/2006/main">
            <a:ext uri="{FF2B5EF4-FFF2-40B4-BE49-F238E27FC236}">
              <a16:creationId xmlns:a16="http://schemas.microsoft.com/office/drawing/2014/main" id="{10D5CB2E-92E5-2348-A935-54D0D1F2679D}"/>
            </a:ext>
          </a:extLst>
        </cdr:cNvPr>
        <cdr:cNvSpPr txBox="1"/>
      </cdr:nvSpPr>
      <cdr:spPr>
        <a:xfrm xmlns:a="http://schemas.openxmlformats.org/drawingml/2006/main">
          <a:off x="2744341" y="2715502"/>
          <a:ext cx="893666" cy="162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4p.</a:t>
          </a:r>
        </a:p>
      </cdr:txBody>
    </cdr:sp>
  </cdr:relSizeAnchor>
  <cdr:relSizeAnchor xmlns:cdr="http://schemas.openxmlformats.org/drawingml/2006/chartDrawing">
    <cdr:from>
      <cdr:x>0.61711</cdr:x>
      <cdr:y>0.94367</cdr:y>
    </cdr:from>
    <cdr:to>
      <cdr:x>0.7735</cdr:x>
      <cdr:y>1</cdr:y>
    </cdr:to>
    <cdr:sp macro="" textlink="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BF02150F-FF4C-2448-85FD-9ABFD43B4262}"/>
            </a:ext>
          </a:extLst>
        </cdr:cNvPr>
        <cdr:cNvSpPr txBox="1"/>
      </cdr:nvSpPr>
      <cdr:spPr>
        <a:xfrm xmlns:a="http://schemas.openxmlformats.org/drawingml/2006/main">
          <a:off x="3547533" y="2715490"/>
          <a:ext cx="899006" cy="16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3p.</a:t>
          </a:r>
        </a:p>
      </cdr:txBody>
    </cdr:sp>
  </cdr:relSizeAnchor>
  <cdr:relSizeAnchor xmlns:cdr="http://schemas.openxmlformats.org/drawingml/2006/chartDrawing">
    <cdr:from>
      <cdr:x>0.38669</cdr:x>
      <cdr:y>0.82972</cdr:y>
    </cdr:from>
    <cdr:to>
      <cdr:x>0.61781</cdr:x>
      <cdr:y>0.88562</cdr:y>
    </cdr:to>
    <cdr:sp macro="" textlink="">
      <cdr:nvSpPr>
        <cdr:cNvPr id="15" name="CuadroTexto 1">
          <a:extLst xmlns:a="http://schemas.openxmlformats.org/drawingml/2006/main">
            <a:ext uri="{FF2B5EF4-FFF2-40B4-BE49-F238E27FC236}">
              <a16:creationId xmlns:a16="http://schemas.microsoft.com/office/drawing/2014/main" id="{45CE264D-EFBA-044D-99B6-1C4887EC7757}"/>
            </a:ext>
          </a:extLst>
        </cdr:cNvPr>
        <cdr:cNvSpPr txBox="1"/>
      </cdr:nvSpPr>
      <cdr:spPr>
        <a:xfrm xmlns:a="http://schemas.openxmlformats.org/drawingml/2006/main">
          <a:off x="2209800" y="2387600"/>
          <a:ext cx="1320800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Consumption (kWh)</a:t>
          </a:r>
        </a:p>
      </cdr:txBody>
    </cdr:sp>
  </cdr:relSizeAnchor>
  <cdr:relSizeAnchor xmlns:cdr="http://schemas.openxmlformats.org/drawingml/2006/chartDrawing">
    <cdr:from>
      <cdr:x>1.74987E-7</cdr:x>
      <cdr:y>0.25304</cdr:y>
    </cdr:from>
    <cdr:to>
      <cdr:x>0.02815</cdr:x>
      <cdr:y>0.52814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1A1C1839-6C2A-6E49-898E-279953ED606F}"/>
            </a:ext>
          </a:extLst>
        </cdr:cNvPr>
        <cdr:cNvSpPr txBox="1"/>
      </cdr:nvSpPr>
      <cdr:spPr>
        <a:xfrm xmlns:a="http://schemas.openxmlformats.org/drawingml/2006/main" rot="16200000">
          <a:off x="-315382" y="1043516"/>
          <a:ext cx="791634" cy="160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Points</a:t>
          </a:r>
        </a:p>
      </cdr:txBody>
    </cdr:sp>
  </cdr:relSizeAnchor>
  <cdr:relSizeAnchor xmlns:cdr="http://schemas.openxmlformats.org/drawingml/2006/chartDrawing">
    <cdr:from>
      <cdr:x>0.09301</cdr:x>
      <cdr:y>0.01927</cdr:y>
    </cdr:from>
    <cdr:to>
      <cdr:x>0.97958</cdr:x>
      <cdr:y>0.17678</cdr:y>
    </cdr:to>
    <cdr:sp macro="" textlink="">
      <cdr:nvSpPr>
        <cdr:cNvPr id="18" name="CuadroTexto 1">
          <a:extLst xmlns:a="http://schemas.openxmlformats.org/drawingml/2006/main">
            <a:ext uri="{FF2B5EF4-FFF2-40B4-BE49-F238E27FC236}">
              <a16:creationId xmlns:a16="http://schemas.microsoft.com/office/drawing/2014/main" id="{34BB112B-6E76-9547-B49E-CF8DD4465537}"/>
            </a:ext>
          </a:extLst>
        </cdr:cNvPr>
        <cdr:cNvSpPr txBox="1"/>
      </cdr:nvSpPr>
      <cdr:spPr>
        <a:xfrm xmlns:a="http://schemas.openxmlformats.org/drawingml/2006/main">
          <a:off x="529167" y="54309"/>
          <a:ext cx="5043967" cy="443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T8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T5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T1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T6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T7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T2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Aura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T4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T3</a:t>
          </a:r>
          <a:r>
            <a:rPr lang="es-ES_tradnl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T9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ES_tradnl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0.01122</cdr:x>
      <cdr:y>0.30364</cdr:y>
    </cdr:from>
    <cdr:to>
      <cdr:x>0.03937</cdr:x>
      <cdr:y>0.57875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809A4D17-2071-8F4C-A5A0-7B618CBC8C4F}"/>
            </a:ext>
          </a:extLst>
        </cdr:cNvPr>
        <cdr:cNvSpPr txBox="1"/>
      </cdr:nvSpPr>
      <cdr:spPr>
        <a:xfrm xmlns:a="http://schemas.openxmlformats.org/drawingml/2006/main" rot="16200000">
          <a:off x="-229829" y="1119879"/>
          <a:ext cx="748398" cy="160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Points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0.17764</cdr:x>
      <cdr:y>0.93351</cdr:y>
    </cdr:from>
    <cdr:to>
      <cdr:x>0.33403</cdr:x>
      <cdr:y>0.98984</cdr:y>
    </cdr:to>
    <cdr:sp macro="" textlink="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0C98B77D-C3AE-3E49-8837-EE6CD59C2F3F}"/>
            </a:ext>
          </a:extLst>
        </cdr:cNvPr>
        <cdr:cNvSpPr txBox="1"/>
      </cdr:nvSpPr>
      <cdr:spPr>
        <a:xfrm xmlns:a="http://schemas.openxmlformats.org/drawingml/2006/main">
          <a:off x="1010647" y="2499957"/>
          <a:ext cx="889752" cy="150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ea typeface="Palatino" pitchFamily="2" charset="77"/>
              <a:cs typeface="Arial" panose="020B0604020202020204" pitchFamily="34" charset="0"/>
            </a:rPr>
            <a:t>/ 8p</a:t>
          </a:r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  <cdr:relSizeAnchor xmlns:cdr="http://schemas.openxmlformats.org/drawingml/2006/chartDrawing">
    <cdr:from>
      <cdr:x>0.36223</cdr:x>
      <cdr:y>0.9369</cdr:y>
    </cdr:from>
    <cdr:to>
      <cdr:x>0.51861</cdr:x>
      <cdr:y>0.99323</cdr:y>
    </cdr:to>
    <cdr:sp macro="" textlink="">
      <cdr:nvSpPr>
        <cdr:cNvPr id="13" name="CuadroTexto 1">
          <a:extLst xmlns:a="http://schemas.openxmlformats.org/drawingml/2006/main">
            <a:ext uri="{FF2B5EF4-FFF2-40B4-BE49-F238E27FC236}">
              <a16:creationId xmlns:a16="http://schemas.microsoft.com/office/drawing/2014/main" id="{10D5CB2E-92E5-2348-A935-54D0D1F2679D}"/>
            </a:ext>
          </a:extLst>
        </cdr:cNvPr>
        <cdr:cNvSpPr txBox="1"/>
      </cdr:nvSpPr>
      <cdr:spPr>
        <a:xfrm xmlns:a="http://schemas.openxmlformats.org/drawingml/2006/main">
          <a:off x="2060835" y="2509028"/>
          <a:ext cx="889695" cy="150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4p.</a:t>
          </a:r>
        </a:p>
      </cdr:txBody>
    </cdr:sp>
  </cdr:relSizeAnchor>
  <cdr:relSizeAnchor xmlns:cdr="http://schemas.openxmlformats.org/drawingml/2006/chartDrawing">
    <cdr:from>
      <cdr:x>0.5613</cdr:x>
      <cdr:y>0.94028</cdr:y>
    </cdr:from>
    <cdr:to>
      <cdr:x>0.71769</cdr:x>
      <cdr:y>0.99661</cdr:y>
    </cdr:to>
    <cdr:sp macro="" textlink="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BF02150F-FF4C-2448-85FD-9ABFD43B4262}"/>
            </a:ext>
          </a:extLst>
        </cdr:cNvPr>
        <cdr:cNvSpPr txBox="1"/>
      </cdr:nvSpPr>
      <cdr:spPr>
        <a:xfrm xmlns:a="http://schemas.openxmlformats.org/drawingml/2006/main">
          <a:off x="3193430" y="2518100"/>
          <a:ext cx="889751" cy="150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800" b="0">
              <a:latin typeface="Arial" panose="020B0604020202020204" pitchFamily="34" charset="0"/>
              <a:cs typeface="Arial" panose="020B0604020202020204" pitchFamily="34" charset="0"/>
            </a:rPr>
            <a:t>/ 3p.</a:t>
          </a:r>
        </a:p>
      </cdr:txBody>
    </cdr:sp>
  </cdr:relSizeAnchor>
  <cdr:relSizeAnchor xmlns:cdr="http://schemas.openxmlformats.org/drawingml/2006/chartDrawing">
    <cdr:from>
      <cdr:x>0</cdr:x>
      <cdr:y>0.25304</cdr:y>
    </cdr:from>
    <cdr:to>
      <cdr:x>0.02815</cdr:x>
      <cdr:y>0.52814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1A1C1839-6C2A-6E49-898E-279953ED606F}"/>
            </a:ext>
          </a:extLst>
        </cdr:cNvPr>
        <cdr:cNvSpPr txBox="1"/>
      </cdr:nvSpPr>
      <cdr:spPr>
        <a:xfrm xmlns:a="http://schemas.openxmlformats.org/drawingml/2006/main" rot="16200000">
          <a:off x="-288286" y="965933"/>
          <a:ext cx="736725" cy="160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900" b="0">
              <a:latin typeface="Arial" panose="020B0604020202020204" pitchFamily="34" charset="0"/>
              <a:cs typeface="Arial" panose="020B0604020202020204" pitchFamily="34" charset="0"/>
            </a:rPr>
            <a:t>Points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72"/>
  <sheetViews>
    <sheetView tabSelected="1" zoomScale="60" zoomScaleNormal="60" zoomScalePageLayoutView="140" workbookViewId="0">
      <selection activeCell="AF3" sqref="AF3"/>
    </sheetView>
  </sheetViews>
  <sheetFormatPr baseColWidth="10" defaultRowHeight="15" x14ac:dyDescent="0.25"/>
  <cols>
    <col min="1" max="1" width="23.140625" customWidth="1"/>
    <col min="7" max="7" width="9.42578125" customWidth="1"/>
    <col min="8" max="8" width="13.28515625" customWidth="1"/>
    <col min="16" max="16" width="7.85546875" customWidth="1"/>
    <col min="17" max="17" width="20" customWidth="1"/>
    <col min="18" max="18" width="14.42578125" customWidth="1"/>
    <col min="19" max="19" width="11.42578125" customWidth="1"/>
    <col min="20" max="20" width="13.42578125" customWidth="1"/>
    <col min="22" max="22" width="13.85546875" customWidth="1"/>
    <col min="24" max="24" width="13.7109375" customWidth="1"/>
    <col min="28" max="28" width="21.42578125" customWidth="1"/>
    <col min="29" max="29" width="16.140625" customWidth="1"/>
    <col min="30" max="30" width="14.42578125" customWidth="1"/>
    <col min="31" max="31" width="13" customWidth="1"/>
    <col min="32" max="32" width="12.7109375" customWidth="1"/>
    <col min="33" max="33" width="13.7109375" customWidth="1"/>
    <col min="34" max="34" width="14" customWidth="1"/>
    <col min="35" max="35" width="13.42578125" customWidth="1"/>
    <col min="36" max="36" width="14" customWidth="1"/>
    <col min="39" max="39" width="10.85546875" customWidth="1"/>
    <col min="40" max="40" width="14.28515625" customWidth="1"/>
  </cols>
  <sheetData>
    <row r="1" spans="1:62" ht="15.75" thickBot="1" x14ac:dyDescent="0.3">
      <c r="AC1" s="234" t="s">
        <v>10</v>
      </c>
      <c r="AD1" s="235"/>
      <c r="AE1" s="235"/>
      <c r="AF1" s="235"/>
      <c r="AG1" s="235"/>
      <c r="AH1" s="235"/>
      <c r="AI1" s="235"/>
      <c r="AJ1" s="237"/>
      <c r="AM1" s="234" t="s">
        <v>44</v>
      </c>
      <c r="AN1" s="235"/>
      <c r="AO1" s="235"/>
      <c r="AP1" s="235"/>
      <c r="AQ1" s="235"/>
      <c r="AR1" s="235"/>
      <c r="AS1" s="235"/>
      <c r="AT1" s="235"/>
      <c r="AU1" s="235"/>
      <c r="AV1" s="237"/>
      <c r="AX1" s="234" t="s">
        <v>53</v>
      </c>
      <c r="AY1" s="235"/>
      <c r="AZ1" s="235"/>
      <c r="BA1" s="235"/>
      <c r="BB1" s="235"/>
      <c r="BC1" s="235"/>
      <c r="BD1" s="235"/>
    </row>
    <row r="2" spans="1:62" ht="15.75" thickBot="1" x14ac:dyDescent="0.3">
      <c r="AD2" s="236" t="s">
        <v>43</v>
      </c>
      <c r="AE2" s="236"/>
      <c r="AF2" s="236"/>
      <c r="AG2" s="236"/>
      <c r="AH2" s="233" t="s">
        <v>37</v>
      </c>
      <c r="AI2" s="233"/>
      <c r="AJ2" s="233"/>
      <c r="AN2" s="233" t="s">
        <v>43</v>
      </c>
      <c r="AO2" s="233"/>
      <c r="AP2" s="233"/>
      <c r="AQ2" s="233"/>
      <c r="AR2" s="233"/>
      <c r="AS2" s="233"/>
      <c r="AT2" s="233" t="s">
        <v>37</v>
      </c>
      <c r="AU2" s="233"/>
      <c r="AV2" s="233"/>
      <c r="AY2" s="233" t="s">
        <v>43</v>
      </c>
      <c r="AZ2" s="233"/>
      <c r="BA2" s="233"/>
      <c r="BB2" s="233"/>
      <c r="BC2" s="233"/>
      <c r="BD2" s="233"/>
      <c r="BE2" s="233"/>
      <c r="BF2" s="233"/>
      <c r="BG2" s="233"/>
    </row>
    <row r="3" spans="1:62" ht="18.75" thickBot="1" x14ac:dyDescent="0.4">
      <c r="C3" s="32" t="s">
        <v>10</v>
      </c>
      <c r="D3" s="33"/>
      <c r="R3" s="32" t="s">
        <v>11</v>
      </c>
      <c r="S3" s="33"/>
      <c r="T3" s="32" t="s">
        <v>22</v>
      </c>
      <c r="U3" s="33"/>
      <c r="V3" s="32" t="s">
        <v>23</v>
      </c>
      <c r="W3" s="33"/>
      <c r="X3" s="32" t="s">
        <v>33</v>
      </c>
      <c r="Y3" s="33"/>
      <c r="AD3" s="209" t="s">
        <v>51</v>
      </c>
      <c r="AE3" s="210" t="s">
        <v>39</v>
      </c>
      <c r="AF3" s="210" t="s">
        <v>40</v>
      </c>
      <c r="AG3" s="210" t="s">
        <v>41</v>
      </c>
      <c r="AH3" s="210" t="s">
        <v>39</v>
      </c>
      <c r="AI3" s="210" t="s">
        <v>40</v>
      </c>
      <c r="AJ3" s="211" t="s">
        <v>41</v>
      </c>
      <c r="AN3" s="209" t="s">
        <v>46</v>
      </c>
      <c r="AO3" s="210" t="s">
        <v>47</v>
      </c>
      <c r="AP3" s="210" t="s">
        <v>48</v>
      </c>
      <c r="AQ3" s="210" t="s">
        <v>39</v>
      </c>
      <c r="AR3" s="210" t="s">
        <v>40</v>
      </c>
      <c r="AS3" s="210" t="s">
        <v>41</v>
      </c>
      <c r="AT3" s="210" t="s">
        <v>39</v>
      </c>
      <c r="AU3" s="210" t="s">
        <v>40</v>
      </c>
      <c r="AV3" s="211" t="s">
        <v>41</v>
      </c>
      <c r="AW3" s="201" t="s">
        <v>54</v>
      </c>
      <c r="AY3" s="209" t="s">
        <v>46</v>
      </c>
      <c r="AZ3" s="210" t="s">
        <v>47</v>
      </c>
      <c r="BA3" s="210" t="s">
        <v>48</v>
      </c>
      <c r="BB3" s="210" t="s">
        <v>39</v>
      </c>
      <c r="BC3" s="210" t="s">
        <v>40</v>
      </c>
      <c r="BD3" s="231" t="s">
        <v>41</v>
      </c>
    </row>
    <row r="4" spans="1:62" ht="15.75" thickBot="1" x14ac:dyDescent="0.3">
      <c r="A4" s="10" t="s">
        <v>0</v>
      </c>
      <c r="B4" s="20">
        <v>0.53</v>
      </c>
      <c r="C4" s="30">
        <v>50.95</v>
      </c>
      <c r="D4" s="31">
        <v>50.97</v>
      </c>
      <c r="E4" s="34">
        <v>56.22</v>
      </c>
      <c r="F4" s="44"/>
      <c r="R4" s="200" t="s">
        <v>10</v>
      </c>
      <c r="S4" s="200" t="s">
        <v>12</v>
      </c>
      <c r="T4" s="200" t="s">
        <v>20</v>
      </c>
      <c r="U4" s="200" t="s">
        <v>21</v>
      </c>
      <c r="V4" s="200" t="s">
        <v>20</v>
      </c>
      <c r="W4" s="200" t="s">
        <v>21</v>
      </c>
      <c r="X4" s="200" t="s">
        <v>20</v>
      </c>
      <c r="Y4" s="200" t="s">
        <v>21</v>
      </c>
      <c r="AD4" s="212"/>
      <c r="AE4" s="200"/>
      <c r="AF4" s="200"/>
      <c r="AG4" s="200"/>
      <c r="AH4" s="200"/>
      <c r="AI4" s="200"/>
      <c r="AJ4" s="213"/>
      <c r="AN4" s="212"/>
      <c r="AO4" s="200"/>
      <c r="AP4" s="200"/>
      <c r="AQ4" s="200"/>
      <c r="AR4" s="200"/>
      <c r="AS4" s="200"/>
      <c r="AT4" s="200"/>
      <c r="AU4" s="200"/>
      <c r="AV4" s="213"/>
      <c r="AY4" s="212"/>
      <c r="AZ4" s="200"/>
      <c r="BA4" s="200"/>
      <c r="BB4" s="200"/>
      <c r="BC4" s="200"/>
      <c r="BD4" s="232"/>
    </row>
    <row r="5" spans="1:62" x14ac:dyDescent="0.25">
      <c r="A5" s="11" t="s">
        <v>1</v>
      </c>
      <c r="B5" s="21">
        <v>4.25</v>
      </c>
      <c r="C5" s="1">
        <v>35.94</v>
      </c>
      <c r="D5" s="21">
        <v>36.4</v>
      </c>
      <c r="E5" s="35">
        <v>37.65</v>
      </c>
      <c r="F5" s="45"/>
      <c r="Q5" s="49" t="s">
        <v>0</v>
      </c>
      <c r="R5" s="50">
        <f t="shared" ref="R5:R14" si="0">D4-C4</f>
        <v>1.9999999999996021E-2</v>
      </c>
      <c r="S5" s="50">
        <f t="shared" ref="S5:S14" si="1">(E4-D4)+(C4-B4)</f>
        <v>55.67</v>
      </c>
      <c r="T5" s="199">
        <f>J19+K19+J67+K67</f>
        <v>51.34</v>
      </c>
      <c r="U5" s="199">
        <f>C19+D19+E19+F19+G19+H19+I19+L19+M19+C67+D67+E67+F67+G67+H67+I67+L67+M67</f>
        <v>138.10900000000001</v>
      </c>
      <c r="V5" s="199">
        <f>J34+K34+J82+K82</f>
        <v>27.016999999999999</v>
      </c>
      <c r="W5" s="199">
        <f>C34+D34+E34+F34+G34+H34+I34+L34+M34+C82+D82+E82+F82+G82+H82+L82+M82</f>
        <v>67.225999999999999</v>
      </c>
      <c r="X5" s="199">
        <f>J48+K48</f>
        <v>21.9</v>
      </c>
      <c r="Y5" s="199">
        <f>C48+D48+E48+F48+G48+H48+I48+L48+M48</f>
        <v>60.14</v>
      </c>
      <c r="AB5" t="s">
        <v>0</v>
      </c>
      <c r="AC5" s="219" t="s">
        <v>45</v>
      </c>
      <c r="AD5" s="217">
        <v>0.02</v>
      </c>
      <c r="AE5" s="199">
        <f>J100+K100+J148+K148</f>
        <v>6.4290000000000003</v>
      </c>
      <c r="AF5" s="199">
        <f>J115+K115+J163+K163</f>
        <v>3.8589999999999991</v>
      </c>
      <c r="AG5" s="199">
        <f>J129+K129</f>
        <v>3</v>
      </c>
      <c r="AH5" s="199">
        <f>AE5</f>
        <v>6.4290000000000003</v>
      </c>
      <c r="AI5" s="199">
        <f>AE5+AF5</f>
        <v>10.288</v>
      </c>
      <c r="AJ5" s="214">
        <f>AE5+AF5+AG5</f>
        <v>13.288</v>
      </c>
      <c r="AM5" s="222" t="s">
        <v>45</v>
      </c>
      <c r="AN5" s="226">
        <v>56.22</v>
      </c>
      <c r="AO5" s="225">
        <f>AD5</f>
        <v>0.02</v>
      </c>
      <c r="AP5" s="229">
        <f>AN5-AO5</f>
        <v>56.199999999999996</v>
      </c>
      <c r="AQ5" s="199">
        <f>C100+D100+E100+F100+G100+H100+I100+L100+C148+D148+E148+F148+G148+H148+I148+L148</f>
        <v>26.986000000000001</v>
      </c>
      <c r="AR5" s="199">
        <f>C115+D115+E115+F115+G115+H115+I115+L115+C163+D163+E163+F163+G163+H163+I163+L163</f>
        <v>14.254999999999999</v>
      </c>
      <c r="AS5" s="199">
        <f>C129+D129+E129+F129+G129+H129+I129+L129+I129</f>
        <v>12.679999999999998</v>
      </c>
      <c r="AT5" s="199">
        <f>AQ5</f>
        <v>26.986000000000001</v>
      </c>
      <c r="AU5" s="199">
        <f>AQ5+AR5</f>
        <v>41.241</v>
      </c>
      <c r="AV5" s="214">
        <f>AQ5+AR5+AS5</f>
        <v>53.920999999999999</v>
      </c>
      <c r="AW5" s="202">
        <f>AQ5+AR5+AS5</f>
        <v>53.920999999999999</v>
      </c>
      <c r="AX5" s="223" t="s">
        <v>31</v>
      </c>
      <c r="AY5" s="226">
        <v>16.09</v>
      </c>
      <c r="AZ5" s="225">
        <v>2.36</v>
      </c>
      <c r="BA5" s="229">
        <v>13.73</v>
      </c>
      <c r="BB5" s="199">
        <v>24.529999999999998</v>
      </c>
      <c r="BC5" s="199">
        <v>13.328000000000003</v>
      </c>
      <c r="BD5" s="199">
        <v>12.534999999999998</v>
      </c>
      <c r="BE5" s="202"/>
      <c r="BG5">
        <v>51.34</v>
      </c>
      <c r="BH5">
        <v>27.02</v>
      </c>
      <c r="BI5" s="201">
        <f>BG5/2</f>
        <v>25.67</v>
      </c>
      <c r="BJ5">
        <f>BH5/2</f>
        <v>13.51</v>
      </c>
    </row>
    <row r="6" spans="1:62" x14ac:dyDescent="0.25">
      <c r="A6" s="12" t="s">
        <v>2</v>
      </c>
      <c r="B6" s="22">
        <v>0.87</v>
      </c>
      <c r="C6" s="2">
        <v>44.74</v>
      </c>
      <c r="D6" s="22">
        <v>52.41</v>
      </c>
      <c r="E6" s="36">
        <v>61.88</v>
      </c>
      <c r="F6" s="46"/>
      <c r="Q6" s="51" t="s">
        <v>1</v>
      </c>
      <c r="R6" s="50">
        <f t="shared" si="0"/>
        <v>0.46000000000000085</v>
      </c>
      <c r="S6" s="50">
        <f t="shared" si="1"/>
        <v>32.94</v>
      </c>
      <c r="T6" s="199">
        <f t="shared" ref="T6:T14" si="2">J20+K20+J68+K68</f>
        <v>51.390999999999998</v>
      </c>
      <c r="U6" s="199">
        <f t="shared" ref="U6:U14" si="3">C20+D20+E20+F20+G20+H20+I20+L20+M20+C68+D68+E68+F68+G68+H68+I68+L68+M68</f>
        <v>140.04600000000002</v>
      </c>
      <c r="V6" s="199">
        <f t="shared" ref="V6:V14" si="4">J35+K35+J83+K83</f>
        <v>27.881</v>
      </c>
      <c r="W6" s="199">
        <f t="shared" ref="W6:W14" si="5">C35+D35+E35+F35+G35+H35+I35+L35+M35+C83+D83+E83+F83+G83+H83+L83+M83</f>
        <v>69.884000000000015</v>
      </c>
      <c r="X6" s="199">
        <f t="shared" ref="X6:X14" si="6">J49+K49</f>
        <v>21.866</v>
      </c>
      <c r="Y6" s="199">
        <f t="shared" ref="Y6:Y14" si="7">C49+D49+E49+F49+G49+H49+I49+L49+M49</f>
        <v>59.945000000000007</v>
      </c>
      <c r="AB6" t="s">
        <v>1</v>
      </c>
      <c r="AC6" s="220" t="s">
        <v>24</v>
      </c>
      <c r="AD6" s="217">
        <v>0.46</v>
      </c>
      <c r="AE6" s="199">
        <f>J101+K101+J149+K149</f>
        <v>5.8460000000000001</v>
      </c>
      <c r="AF6" s="199">
        <f t="shared" ref="AF6:AF14" si="8">J116+K116+J164+K164</f>
        <v>3.927999999999999</v>
      </c>
      <c r="AG6" s="199">
        <f t="shared" ref="AG6:AG14" si="9">J130+K130</f>
        <v>3</v>
      </c>
      <c r="AH6" s="199">
        <f t="shared" ref="AH6:AH14" si="10">AE6</f>
        <v>5.8460000000000001</v>
      </c>
      <c r="AI6" s="199">
        <f t="shared" ref="AI6:AI14" si="11">AE6+AF6</f>
        <v>9.7739999999999991</v>
      </c>
      <c r="AJ6" s="214">
        <f t="shared" ref="AJ6:AJ14" si="12">AE6+AF6+AG6</f>
        <v>12.773999999999999</v>
      </c>
      <c r="AM6" s="223" t="s">
        <v>24</v>
      </c>
      <c r="AN6" s="226">
        <v>37.65</v>
      </c>
      <c r="AO6" s="225">
        <f t="shared" ref="AO6:AO14" si="13">AD6</f>
        <v>0.46</v>
      </c>
      <c r="AP6" s="229">
        <f t="shared" ref="AP6:AP14" si="14">AN6-AO6</f>
        <v>37.19</v>
      </c>
      <c r="AQ6" s="199">
        <f t="shared" ref="AQ6:AQ14" si="15">C101+D101+E101+F101+G101+H101+I101+L101+C149+D149+E149+F149+G149+H149+I149+L149</f>
        <v>26.744999999999994</v>
      </c>
      <c r="AR6" s="199">
        <f t="shared" ref="AR6:AR14" si="16">C116+D116+E116+F116+G116+H116+I116+L116+C164+D164+E164+F164+G164+H164+I164+L164</f>
        <v>14.278999999999996</v>
      </c>
      <c r="AS6" s="199">
        <f t="shared" ref="AS6:AS14" si="17">C130+D130+E130+F130+G130+H130+I130+L130+I130</f>
        <v>12.625999999999999</v>
      </c>
      <c r="AT6" s="199">
        <f t="shared" ref="AT6:AT14" si="18">AQ6</f>
        <v>26.744999999999994</v>
      </c>
      <c r="AU6" s="199">
        <f t="shared" ref="AU6:AU14" si="19">AQ6+AR6</f>
        <v>41.023999999999987</v>
      </c>
      <c r="AV6" s="214">
        <f t="shared" ref="AV6:AV14" si="20">AQ6+AR6+AS6</f>
        <v>53.649999999999984</v>
      </c>
      <c r="AW6" s="202">
        <f t="shared" ref="AW6:AW14" si="21">AQ6+AR6+AS6</f>
        <v>53.649999999999984</v>
      </c>
      <c r="AX6" s="223" t="s">
        <v>28</v>
      </c>
      <c r="AY6" s="226">
        <v>28.13</v>
      </c>
      <c r="AZ6" s="225">
        <v>3.55</v>
      </c>
      <c r="BA6" s="229">
        <v>24.58</v>
      </c>
      <c r="BB6" s="199">
        <v>22.148000000000003</v>
      </c>
      <c r="BC6" s="199">
        <v>14.614000000000001</v>
      </c>
      <c r="BD6" s="199">
        <v>12.609999999999998</v>
      </c>
      <c r="BE6" s="202"/>
      <c r="BG6">
        <v>51.39</v>
      </c>
      <c r="BH6">
        <v>27.88</v>
      </c>
      <c r="BI6" s="201">
        <f t="shared" ref="BI6:BI14" si="22">BG6/2</f>
        <v>25.695</v>
      </c>
      <c r="BJ6">
        <f t="shared" ref="BJ6:BJ14" si="23">BH6/2</f>
        <v>13.94</v>
      </c>
    </row>
    <row r="7" spans="1:62" x14ac:dyDescent="0.25">
      <c r="A7" s="13" t="s">
        <v>3</v>
      </c>
      <c r="B7" s="23">
        <v>1.69</v>
      </c>
      <c r="C7" s="3">
        <v>70.78</v>
      </c>
      <c r="D7" s="23">
        <v>73.55</v>
      </c>
      <c r="E7" s="37">
        <v>84.27</v>
      </c>
      <c r="F7" s="45"/>
      <c r="Q7" s="52" t="s">
        <v>2</v>
      </c>
      <c r="R7" s="50">
        <f t="shared" si="0"/>
        <v>7.6699999999999946</v>
      </c>
      <c r="S7" s="50">
        <f t="shared" si="1"/>
        <v>53.340000000000011</v>
      </c>
      <c r="T7" s="199">
        <f t="shared" si="2"/>
        <v>55.606000000000002</v>
      </c>
      <c r="U7" s="199">
        <f t="shared" si="3"/>
        <v>149.94649999999996</v>
      </c>
      <c r="V7" s="199">
        <f t="shared" si="4"/>
        <v>23.477</v>
      </c>
      <c r="W7" s="199">
        <f t="shared" si="5"/>
        <v>60.661000000000008</v>
      </c>
      <c r="X7" s="199">
        <f t="shared" si="6"/>
        <v>21.692</v>
      </c>
      <c r="Y7" s="199">
        <f t="shared" si="7"/>
        <v>59.618999999999993</v>
      </c>
      <c r="AB7" t="s">
        <v>2</v>
      </c>
      <c r="AC7" s="220" t="s">
        <v>25</v>
      </c>
      <c r="AD7" s="217">
        <v>7.67</v>
      </c>
      <c r="AE7" s="199">
        <f t="shared" ref="AE7:AE14" si="24">J102+K102+J150+K150</f>
        <v>6.8530000000000015</v>
      </c>
      <c r="AF7" s="199">
        <f t="shared" si="8"/>
        <v>3.1820000000000004</v>
      </c>
      <c r="AG7" s="199">
        <f t="shared" si="9"/>
        <v>3</v>
      </c>
      <c r="AH7" s="199">
        <f t="shared" si="10"/>
        <v>6.8530000000000015</v>
      </c>
      <c r="AI7" s="199">
        <f t="shared" si="11"/>
        <v>10.035000000000002</v>
      </c>
      <c r="AJ7" s="214">
        <f t="shared" si="12"/>
        <v>13.035000000000002</v>
      </c>
      <c r="AM7" s="223" t="s">
        <v>25</v>
      </c>
      <c r="AN7" s="226">
        <v>61.88</v>
      </c>
      <c r="AO7" s="225">
        <f t="shared" si="13"/>
        <v>7.67</v>
      </c>
      <c r="AP7" s="229">
        <f t="shared" si="14"/>
        <v>54.21</v>
      </c>
      <c r="AQ7" s="199">
        <f t="shared" si="15"/>
        <v>29.250499999999999</v>
      </c>
      <c r="AR7" s="199">
        <f t="shared" si="16"/>
        <v>12.224</v>
      </c>
      <c r="AS7" s="199">
        <f t="shared" si="17"/>
        <v>12.443000000000001</v>
      </c>
      <c r="AT7" s="199">
        <f t="shared" si="18"/>
        <v>29.250499999999999</v>
      </c>
      <c r="AU7" s="199">
        <f t="shared" si="19"/>
        <v>41.474499999999999</v>
      </c>
      <c r="AV7" s="214">
        <f t="shared" si="20"/>
        <v>53.917500000000004</v>
      </c>
      <c r="AW7" s="202">
        <f t="shared" si="21"/>
        <v>53.917500000000004</v>
      </c>
      <c r="AX7" s="223" t="s">
        <v>24</v>
      </c>
      <c r="AY7" s="226">
        <v>37.65</v>
      </c>
      <c r="AZ7" s="225">
        <v>0.46</v>
      </c>
      <c r="BA7" s="229">
        <v>37.19</v>
      </c>
      <c r="BB7" s="199">
        <v>26.744999999999994</v>
      </c>
      <c r="BC7" s="199">
        <v>14.278999999999996</v>
      </c>
      <c r="BD7" s="199">
        <v>12.625999999999999</v>
      </c>
      <c r="BE7" s="202"/>
      <c r="BG7">
        <v>55.61</v>
      </c>
      <c r="BH7">
        <v>23.48</v>
      </c>
      <c r="BI7" s="201">
        <f t="shared" si="22"/>
        <v>27.805</v>
      </c>
      <c r="BJ7">
        <f t="shared" si="23"/>
        <v>11.74</v>
      </c>
    </row>
    <row r="8" spans="1:62" x14ac:dyDescent="0.25">
      <c r="A8" s="14" t="s">
        <v>4</v>
      </c>
      <c r="B8" s="24">
        <v>0.74</v>
      </c>
      <c r="C8" s="4">
        <v>56.49</v>
      </c>
      <c r="D8" s="24">
        <v>61.7</v>
      </c>
      <c r="E8" s="38">
        <v>68.38</v>
      </c>
      <c r="F8" s="46"/>
      <c r="Q8" s="53" t="s">
        <v>3</v>
      </c>
      <c r="R8" s="50">
        <f t="shared" si="0"/>
        <v>2.769999999999996</v>
      </c>
      <c r="S8" s="50">
        <f t="shared" si="1"/>
        <v>79.81</v>
      </c>
      <c r="T8" s="199">
        <f t="shared" si="2"/>
        <v>47.433999999999997</v>
      </c>
      <c r="U8" s="199">
        <f t="shared" si="3"/>
        <v>129.40899999999999</v>
      </c>
      <c r="V8" s="199">
        <f t="shared" si="4"/>
        <v>27.201999999999998</v>
      </c>
      <c r="W8" s="199">
        <f t="shared" si="5"/>
        <v>68.321999999999989</v>
      </c>
      <c r="X8" s="199">
        <f t="shared" si="6"/>
        <v>22.178000000000001</v>
      </c>
      <c r="Y8" s="199">
        <f t="shared" si="7"/>
        <v>61.405999999999999</v>
      </c>
      <c r="AB8" t="s">
        <v>3</v>
      </c>
      <c r="AC8" s="220" t="s">
        <v>26</v>
      </c>
      <c r="AD8" s="217">
        <v>2.77</v>
      </c>
      <c r="AE8" s="199">
        <f t="shared" si="24"/>
        <v>5.91</v>
      </c>
      <c r="AF8" s="199">
        <f t="shared" si="8"/>
        <v>3.4819999999999993</v>
      </c>
      <c r="AG8" s="199">
        <f t="shared" si="9"/>
        <v>3</v>
      </c>
      <c r="AH8" s="199">
        <f t="shared" si="10"/>
        <v>5.91</v>
      </c>
      <c r="AI8" s="199">
        <f t="shared" si="11"/>
        <v>9.3919999999999995</v>
      </c>
      <c r="AJ8" s="214">
        <f t="shared" si="12"/>
        <v>12.391999999999999</v>
      </c>
      <c r="AM8" s="223" t="s">
        <v>26</v>
      </c>
      <c r="AN8" s="226">
        <v>84.27</v>
      </c>
      <c r="AO8" s="225">
        <f t="shared" si="13"/>
        <v>2.77</v>
      </c>
      <c r="AP8" s="229">
        <f t="shared" si="14"/>
        <v>81.5</v>
      </c>
      <c r="AQ8" s="199">
        <f t="shared" si="15"/>
        <v>24.664999999999999</v>
      </c>
      <c r="AR8" s="199">
        <f t="shared" si="16"/>
        <v>13.876000000000003</v>
      </c>
      <c r="AS8" s="199">
        <f t="shared" si="17"/>
        <v>12.616</v>
      </c>
      <c r="AT8" s="199">
        <f t="shared" si="18"/>
        <v>24.664999999999999</v>
      </c>
      <c r="AU8" s="199">
        <f t="shared" si="19"/>
        <v>38.541000000000004</v>
      </c>
      <c r="AV8" s="214">
        <f t="shared" si="20"/>
        <v>51.157000000000004</v>
      </c>
      <c r="AW8" s="202">
        <f t="shared" si="21"/>
        <v>51.157000000000004</v>
      </c>
      <c r="AX8" s="223" t="s">
        <v>29</v>
      </c>
      <c r="AY8" s="226">
        <v>48.38</v>
      </c>
      <c r="AZ8" s="225">
        <v>6.79</v>
      </c>
      <c r="BA8" s="229">
        <v>41.59</v>
      </c>
      <c r="BB8" s="199">
        <v>25.21</v>
      </c>
      <c r="BC8" s="199">
        <v>13.971000000000002</v>
      </c>
      <c r="BD8" s="199">
        <v>12.371</v>
      </c>
      <c r="BE8" s="202"/>
      <c r="BG8">
        <v>47.43</v>
      </c>
      <c r="BH8">
        <v>27.2</v>
      </c>
      <c r="BI8" s="201">
        <f t="shared" si="22"/>
        <v>23.715</v>
      </c>
      <c r="BJ8">
        <f t="shared" si="23"/>
        <v>13.6</v>
      </c>
    </row>
    <row r="9" spans="1:62" x14ac:dyDescent="0.25">
      <c r="A9" s="15" t="s">
        <v>5</v>
      </c>
      <c r="B9" s="25">
        <v>0.02</v>
      </c>
      <c r="C9" s="5">
        <v>21.84</v>
      </c>
      <c r="D9" s="25">
        <v>25.39</v>
      </c>
      <c r="E9" s="39">
        <v>28.13</v>
      </c>
      <c r="F9" s="46"/>
      <c r="Q9" s="54" t="s">
        <v>4</v>
      </c>
      <c r="R9" s="50">
        <f t="shared" si="0"/>
        <v>5.2100000000000009</v>
      </c>
      <c r="S9" s="50">
        <f t="shared" si="1"/>
        <v>62.429999999999993</v>
      </c>
      <c r="T9" s="199">
        <f t="shared" si="2"/>
        <v>47.947999999999993</v>
      </c>
      <c r="U9" s="199">
        <f t="shared" si="3"/>
        <v>131.33200000000002</v>
      </c>
      <c r="V9" s="199">
        <f t="shared" si="4"/>
        <v>27.327999999999999</v>
      </c>
      <c r="W9" s="199">
        <f t="shared" si="5"/>
        <v>68.571499999999986</v>
      </c>
      <c r="X9" s="199">
        <f t="shared" si="6"/>
        <v>21.808</v>
      </c>
      <c r="Y9" s="199">
        <f t="shared" si="7"/>
        <v>60.164000000000001</v>
      </c>
      <c r="AB9" t="s">
        <v>4</v>
      </c>
      <c r="AC9" s="220" t="s">
        <v>27</v>
      </c>
      <c r="AD9" s="217">
        <v>5.21</v>
      </c>
      <c r="AE9" s="199">
        <f t="shared" si="24"/>
        <v>5.2679999999999989</v>
      </c>
      <c r="AF9" s="199">
        <f t="shared" si="8"/>
        <v>3.665</v>
      </c>
      <c r="AG9" s="199">
        <f t="shared" si="9"/>
        <v>3</v>
      </c>
      <c r="AH9" s="199">
        <f t="shared" si="10"/>
        <v>5.2679999999999989</v>
      </c>
      <c r="AI9" s="199">
        <f t="shared" si="11"/>
        <v>8.9329999999999998</v>
      </c>
      <c r="AJ9" s="214">
        <f t="shared" si="12"/>
        <v>11.933</v>
      </c>
      <c r="AM9" s="223" t="s">
        <v>27</v>
      </c>
      <c r="AN9" s="226">
        <v>68.38</v>
      </c>
      <c r="AO9" s="225">
        <f t="shared" si="13"/>
        <v>5.21</v>
      </c>
      <c r="AP9" s="229">
        <f t="shared" si="14"/>
        <v>63.169999999999995</v>
      </c>
      <c r="AQ9" s="199">
        <f t="shared" si="15"/>
        <v>25.202000000000005</v>
      </c>
      <c r="AR9" s="199">
        <f t="shared" si="16"/>
        <v>14.023000000000001</v>
      </c>
      <c r="AS9" s="199">
        <f t="shared" si="17"/>
        <v>12.459999999999999</v>
      </c>
      <c r="AT9" s="199">
        <f t="shared" si="18"/>
        <v>25.202000000000005</v>
      </c>
      <c r="AU9" s="199">
        <f t="shared" si="19"/>
        <v>39.225000000000009</v>
      </c>
      <c r="AV9" s="214">
        <f t="shared" si="20"/>
        <v>51.685000000000009</v>
      </c>
      <c r="AW9" s="202">
        <f t="shared" si="21"/>
        <v>51.685000000000009</v>
      </c>
      <c r="AX9" s="223" t="s">
        <v>30</v>
      </c>
      <c r="AY9" s="226">
        <v>53.45</v>
      </c>
      <c r="AZ9" s="225">
        <v>5.43</v>
      </c>
      <c r="BA9" s="229">
        <v>48.02</v>
      </c>
      <c r="BB9" s="199">
        <v>25.402000000000001</v>
      </c>
      <c r="BC9" s="199">
        <v>13.904000000000002</v>
      </c>
      <c r="BD9" s="199">
        <v>12.579000000000002</v>
      </c>
      <c r="BE9" s="202"/>
      <c r="BG9">
        <v>47.95</v>
      </c>
      <c r="BH9">
        <v>27.33</v>
      </c>
      <c r="BI9" s="201">
        <f t="shared" si="22"/>
        <v>23.975000000000001</v>
      </c>
      <c r="BJ9">
        <f t="shared" si="23"/>
        <v>13.664999999999999</v>
      </c>
    </row>
    <row r="10" spans="1:62" ht="15.75" thickBot="1" x14ac:dyDescent="0.3">
      <c r="A10" s="16" t="s">
        <v>6</v>
      </c>
      <c r="B10" s="26">
        <v>0.14000000000000001</v>
      </c>
      <c r="C10" s="6">
        <v>35.46</v>
      </c>
      <c r="D10" s="26">
        <v>42.25</v>
      </c>
      <c r="E10" s="40">
        <v>48.38</v>
      </c>
      <c r="F10" s="47"/>
      <c r="Q10" s="55" t="s">
        <v>5</v>
      </c>
      <c r="R10" s="50">
        <f t="shared" si="0"/>
        <v>3.5500000000000007</v>
      </c>
      <c r="S10" s="50">
        <f t="shared" si="1"/>
        <v>24.56</v>
      </c>
      <c r="T10" s="199">
        <f t="shared" si="2"/>
        <v>44.137999999999998</v>
      </c>
      <c r="U10" s="199">
        <f t="shared" si="3"/>
        <v>133.05799999999999</v>
      </c>
      <c r="V10" s="199">
        <f t="shared" si="4"/>
        <v>27.498999999999999</v>
      </c>
      <c r="W10" s="199">
        <f t="shared" si="5"/>
        <v>67.668999999999997</v>
      </c>
      <c r="X10" s="199">
        <f t="shared" si="6"/>
        <v>22.27</v>
      </c>
      <c r="Y10" s="199">
        <f t="shared" si="7"/>
        <v>61.9</v>
      </c>
      <c r="AB10" t="s">
        <v>5</v>
      </c>
      <c r="AC10" s="220" t="s">
        <v>28</v>
      </c>
      <c r="AD10" s="217">
        <v>3.55</v>
      </c>
      <c r="AE10" s="199">
        <f t="shared" si="24"/>
        <v>5.8149999999999995</v>
      </c>
      <c r="AF10" s="199">
        <f t="shared" si="8"/>
        <v>2.2010000000000005</v>
      </c>
      <c r="AG10" s="199">
        <f t="shared" si="9"/>
        <v>3</v>
      </c>
      <c r="AH10" s="199">
        <f t="shared" si="10"/>
        <v>5.8149999999999995</v>
      </c>
      <c r="AI10" s="199">
        <f t="shared" si="11"/>
        <v>8.016</v>
      </c>
      <c r="AJ10" s="214">
        <f t="shared" si="12"/>
        <v>11.016</v>
      </c>
      <c r="AM10" s="223" t="s">
        <v>28</v>
      </c>
      <c r="AN10" s="226">
        <v>28.13</v>
      </c>
      <c r="AO10" s="225">
        <f t="shared" si="13"/>
        <v>3.55</v>
      </c>
      <c r="AP10" s="229">
        <f t="shared" si="14"/>
        <v>24.58</v>
      </c>
      <c r="AQ10" s="199">
        <f t="shared" si="15"/>
        <v>22.148000000000003</v>
      </c>
      <c r="AR10" s="199">
        <f t="shared" si="16"/>
        <v>14.614000000000001</v>
      </c>
      <c r="AS10" s="199">
        <f t="shared" si="17"/>
        <v>12.609999999999998</v>
      </c>
      <c r="AT10" s="199">
        <f t="shared" si="18"/>
        <v>22.148000000000003</v>
      </c>
      <c r="AU10" s="199">
        <f t="shared" si="19"/>
        <v>36.762</v>
      </c>
      <c r="AV10" s="214">
        <f t="shared" si="20"/>
        <v>49.372</v>
      </c>
      <c r="AW10" s="202">
        <f t="shared" si="21"/>
        <v>49.372</v>
      </c>
      <c r="AX10" s="223" t="s">
        <v>25</v>
      </c>
      <c r="AY10" s="226">
        <v>61.88</v>
      </c>
      <c r="AZ10" s="225">
        <v>7.67</v>
      </c>
      <c r="BA10" s="229">
        <v>54.21</v>
      </c>
      <c r="BB10" s="199">
        <v>29.250499999999999</v>
      </c>
      <c r="BC10" s="199">
        <v>12.224</v>
      </c>
      <c r="BD10" s="199">
        <v>12.443000000000001</v>
      </c>
      <c r="BE10" s="202"/>
      <c r="BG10">
        <v>44.14</v>
      </c>
      <c r="BH10">
        <v>27.5</v>
      </c>
      <c r="BI10" s="201">
        <f t="shared" si="22"/>
        <v>22.07</v>
      </c>
      <c r="BJ10">
        <f t="shared" si="23"/>
        <v>13.75</v>
      </c>
    </row>
    <row r="11" spans="1:62" x14ac:dyDescent="0.25">
      <c r="A11" s="17" t="s">
        <v>7</v>
      </c>
      <c r="B11" s="27">
        <v>0</v>
      </c>
      <c r="C11" s="7">
        <v>39.020000000000003</v>
      </c>
      <c r="D11" s="27">
        <v>44.45</v>
      </c>
      <c r="E11" s="41">
        <v>53.45</v>
      </c>
      <c r="F11" s="46"/>
      <c r="Q11" s="56" t="s">
        <v>6</v>
      </c>
      <c r="R11" s="50">
        <f t="shared" si="0"/>
        <v>6.7899999999999991</v>
      </c>
      <c r="S11" s="50">
        <f t="shared" si="1"/>
        <v>41.45</v>
      </c>
      <c r="T11" s="199">
        <f t="shared" si="2"/>
        <v>50.208999999999996</v>
      </c>
      <c r="U11" s="199">
        <f t="shared" si="3"/>
        <v>139.636</v>
      </c>
      <c r="V11" s="199">
        <f t="shared" si="4"/>
        <v>28.262</v>
      </c>
      <c r="W11" s="199">
        <f t="shared" si="5"/>
        <v>70.965000000000003</v>
      </c>
      <c r="X11" s="199">
        <f t="shared" si="6"/>
        <v>21.986000000000001</v>
      </c>
      <c r="Y11" s="199">
        <f t="shared" si="7"/>
        <v>60.804000000000002</v>
      </c>
      <c r="AB11" t="s">
        <v>6</v>
      </c>
      <c r="AC11" s="220" t="s">
        <v>29</v>
      </c>
      <c r="AD11" s="217">
        <v>6.79</v>
      </c>
      <c r="AE11" s="199">
        <f>J106+K106+J154+K154</f>
        <v>6.4879999999999995</v>
      </c>
      <c r="AF11" s="199">
        <f t="shared" si="8"/>
        <v>3.1859999999999999</v>
      </c>
      <c r="AG11" s="199">
        <f t="shared" si="9"/>
        <v>3</v>
      </c>
      <c r="AH11" s="199">
        <f t="shared" si="10"/>
        <v>6.4879999999999995</v>
      </c>
      <c r="AI11" s="199">
        <f t="shared" si="11"/>
        <v>9.6739999999999995</v>
      </c>
      <c r="AJ11" s="214">
        <f t="shared" si="12"/>
        <v>12.673999999999999</v>
      </c>
      <c r="AM11" s="223" t="s">
        <v>29</v>
      </c>
      <c r="AN11" s="226">
        <v>48.38</v>
      </c>
      <c r="AO11" s="225">
        <f t="shared" si="13"/>
        <v>6.79</v>
      </c>
      <c r="AP11" s="229">
        <f t="shared" si="14"/>
        <v>41.59</v>
      </c>
      <c r="AQ11" s="199">
        <f t="shared" si="15"/>
        <v>25.21</v>
      </c>
      <c r="AR11" s="199">
        <f t="shared" si="16"/>
        <v>13.971000000000002</v>
      </c>
      <c r="AS11" s="199">
        <f t="shared" si="17"/>
        <v>12.371</v>
      </c>
      <c r="AT11" s="199">
        <f t="shared" si="18"/>
        <v>25.21</v>
      </c>
      <c r="AU11" s="199">
        <f t="shared" si="19"/>
        <v>39.181000000000004</v>
      </c>
      <c r="AV11" s="214">
        <f t="shared" si="20"/>
        <v>51.552000000000007</v>
      </c>
      <c r="AW11" s="202">
        <f t="shared" si="21"/>
        <v>51.552000000000007</v>
      </c>
      <c r="AX11" s="222" t="s">
        <v>45</v>
      </c>
      <c r="AY11" s="226">
        <v>56.22</v>
      </c>
      <c r="AZ11" s="225">
        <v>0.02</v>
      </c>
      <c r="BA11" s="229">
        <v>56.199999999999996</v>
      </c>
      <c r="BB11" s="199">
        <v>26.986000000000001</v>
      </c>
      <c r="BC11" s="199">
        <v>14.254999999999999</v>
      </c>
      <c r="BD11" s="199">
        <v>12.679999999999998</v>
      </c>
      <c r="BE11" s="202"/>
      <c r="BG11">
        <v>50.21</v>
      </c>
      <c r="BH11">
        <v>28.26</v>
      </c>
      <c r="BI11" s="201">
        <f t="shared" si="22"/>
        <v>25.105</v>
      </c>
      <c r="BJ11">
        <f t="shared" si="23"/>
        <v>14.13</v>
      </c>
    </row>
    <row r="12" spans="1:62" x14ac:dyDescent="0.25">
      <c r="A12" s="18" t="s">
        <v>8</v>
      </c>
      <c r="B12" s="28">
        <v>0.12</v>
      </c>
      <c r="C12" s="8">
        <v>12.55</v>
      </c>
      <c r="D12" s="28">
        <v>14.91</v>
      </c>
      <c r="E12" s="42">
        <v>16.09</v>
      </c>
      <c r="F12" s="46"/>
      <c r="Q12" s="57" t="s">
        <v>7</v>
      </c>
      <c r="R12" s="50">
        <f t="shared" si="0"/>
        <v>5.43</v>
      </c>
      <c r="S12" s="50">
        <f t="shared" si="1"/>
        <v>48.02</v>
      </c>
      <c r="T12" s="199">
        <f t="shared" si="2"/>
        <v>50.898000000000003</v>
      </c>
      <c r="U12" s="199">
        <f t="shared" si="3"/>
        <v>143.95100000000002</v>
      </c>
      <c r="V12" s="199">
        <f t="shared" si="4"/>
        <v>27.516999999999999</v>
      </c>
      <c r="W12" s="199">
        <f t="shared" si="5"/>
        <v>68.10199999999999</v>
      </c>
      <c r="X12" s="199">
        <f t="shared" si="6"/>
        <v>22.103000000000002</v>
      </c>
      <c r="Y12" s="199">
        <f t="shared" si="7"/>
        <v>61.161000000000001</v>
      </c>
      <c r="AB12" t="s">
        <v>7</v>
      </c>
      <c r="AC12" s="220" t="s">
        <v>30</v>
      </c>
      <c r="AD12" s="217">
        <v>5.43</v>
      </c>
      <c r="AE12" s="199">
        <f t="shared" si="24"/>
        <v>5.1880000000000006</v>
      </c>
      <c r="AF12" s="199">
        <f t="shared" si="8"/>
        <v>3.6369999999999987</v>
      </c>
      <c r="AG12" s="199">
        <f t="shared" si="9"/>
        <v>3</v>
      </c>
      <c r="AH12" s="199">
        <f t="shared" si="10"/>
        <v>5.1880000000000006</v>
      </c>
      <c r="AI12" s="199">
        <f t="shared" si="11"/>
        <v>8.8249999999999993</v>
      </c>
      <c r="AJ12" s="214">
        <f t="shared" si="12"/>
        <v>11.824999999999999</v>
      </c>
      <c r="AM12" s="223" t="s">
        <v>30</v>
      </c>
      <c r="AN12" s="226">
        <v>53.45</v>
      </c>
      <c r="AO12" s="225">
        <f t="shared" si="13"/>
        <v>5.43</v>
      </c>
      <c r="AP12" s="229">
        <f t="shared" si="14"/>
        <v>48.02</v>
      </c>
      <c r="AQ12" s="199">
        <f t="shared" si="15"/>
        <v>25.402000000000001</v>
      </c>
      <c r="AR12" s="199">
        <f t="shared" si="16"/>
        <v>13.904000000000002</v>
      </c>
      <c r="AS12" s="199">
        <f t="shared" si="17"/>
        <v>12.579000000000002</v>
      </c>
      <c r="AT12" s="199">
        <f t="shared" si="18"/>
        <v>25.402000000000001</v>
      </c>
      <c r="AU12" s="199">
        <f t="shared" si="19"/>
        <v>39.306000000000004</v>
      </c>
      <c r="AV12" s="214">
        <f t="shared" si="20"/>
        <v>51.885000000000005</v>
      </c>
      <c r="AW12" s="202">
        <f t="shared" si="21"/>
        <v>51.885000000000005</v>
      </c>
      <c r="AX12" s="223" t="s">
        <v>27</v>
      </c>
      <c r="AY12" s="226">
        <v>68.38</v>
      </c>
      <c r="AZ12" s="225">
        <v>5.21</v>
      </c>
      <c r="BA12" s="229">
        <v>63.169999999999995</v>
      </c>
      <c r="BB12" s="199">
        <v>25.202000000000005</v>
      </c>
      <c r="BC12" s="199">
        <v>14.023000000000001</v>
      </c>
      <c r="BD12" s="199">
        <v>12.459999999999999</v>
      </c>
      <c r="BE12" s="202"/>
      <c r="BG12">
        <v>50.9</v>
      </c>
      <c r="BH12">
        <v>27.52</v>
      </c>
      <c r="BI12" s="201">
        <f t="shared" si="22"/>
        <v>25.45</v>
      </c>
      <c r="BJ12">
        <f t="shared" si="23"/>
        <v>13.76</v>
      </c>
    </row>
    <row r="13" spans="1:62" ht="15.75" thickBot="1" x14ac:dyDescent="0.3">
      <c r="A13" s="19" t="s">
        <v>9</v>
      </c>
      <c r="B13" s="29">
        <v>0</v>
      </c>
      <c r="C13" s="9">
        <v>78.7</v>
      </c>
      <c r="D13" s="29">
        <v>88.78</v>
      </c>
      <c r="E13" s="43">
        <v>96.32</v>
      </c>
      <c r="F13" s="48"/>
      <c r="Q13" s="58" t="s">
        <v>8</v>
      </c>
      <c r="R13" s="50">
        <f t="shared" si="0"/>
        <v>2.3599999999999994</v>
      </c>
      <c r="S13" s="50">
        <f t="shared" si="1"/>
        <v>13.610000000000001</v>
      </c>
      <c r="T13" s="199">
        <f t="shared" si="2"/>
        <v>47.515999999999998</v>
      </c>
      <c r="U13" s="199">
        <f t="shared" si="3"/>
        <v>133.48500000000001</v>
      </c>
      <c r="V13" s="199">
        <f t="shared" si="4"/>
        <v>25.846</v>
      </c>
      <c r="W13" s="199">
        <f t="shared" si="5"/>
        <v>63.823000000000008</v>
      </c>
      <c r="X13" s="199">
        <f t="shared" si="6"/>
        <v>22.14</v>
      </c>
      <c r="Y13" s="199">
        <f t="shared" si="7"/>
        <v>61.293999999999997</v>
      </c>
      <c r="AB13" t="s">
        <v>8</v>
      </c>
      <c r="AC13" s="220" t="s">
        <v>31</v>
      </c>
      <c r="AD13" s="217">
        <v>2.36</v>
      </c>
      <c r="AE13" s="199">
        <f t="shared" si="24"/>
        <v>6.0640000000000001</v>
      </c>
      <c r="AF13" s="199">
        <f t="shared" si="8"/>
        <v>2.4859999999999998</v>
      </c>
      <c r="AG13" s="199">
        <f t="shared" si="9"/>
        <v>3</v>
      </c>
      <c r="AH13" s="199">
        <f t="shared" si="10"/>
        <v>6.0640000000000001</v>
      </c>
      <c r="AI13" s="199">
        <f t="shared" si="11"/>
        <v>8.5500000000000007</v>
      </c>
      <c r="AJ13" s="214">
        <f t="shared" si="12"/>
        <v>11.55</v>
      </c>
      <c r="AM13" s="223" t="s">
        <v>31</v>
      </c>
      <c r="AN13" s="226">
        <v>16.09</v>
      </c>
      <c r="AO13" s="225">
        <f t="shared" si="13"/>
        <v>2.36</v>
      </c>
      <c r="AP13" s="229">
        <f t="shared" si="14"/>
        <v>13.73</v>
      </c>
      <c r="AQ13" s="199">
        <f t="shared" si="15"/>
        <v>24.529999999999998</v>
      </c>
      <c r="AR13" s="199">
        <f t="shared" si="16"/>
        <v>13.328000000000003</v>
      </c>
      <c r="AS13" s="199">
        <f t="shared" si="17"/>
        <v>12.534999999999998</v>
      </c>
      <c r="AT13" s="199">
        <f t="shared" si="18"/>
        <v>24.529999999999998</v>
      </c>
      <c r="AU13" s="199">
        <f t="shared" si="19"/>
        <v>37.858000000000004</v>
      </c>
      <c r="AV13" s="214">
        <f t="shared" si="20"/>
        <v>50.393000000000001</v>
      </c>
      <c r="AW13" s="202">
        <f t="shared" si="21"/>
        <v>50.393000000000001</v>
      </c>
      <c r="AX13" s="223" t="s">
        <v>26</v>
      </c>
      <c r="AY13" s="226">
        <v>84.27</v>
      </c>
      <c r="AZ13" s="225">
        <v>2.77</v>
      </c>
      <c r="BA13" s="229">
        <v>81.5</v>
      </c>
      <c r="BB13" s="199">
        <v>24.664999999999999</v>
      </c>
      <c r="BC13" s="199">
        <v>13.876000000000003</v>
      </c>
      <c r="BD13" s="199">
        <v>12.616</v>
      </c>
      <c r="BE13" s="202"/>
      <c r="BG13">
        <v>47.52</v>
      </c>
      <c r="BH13">
        <v>25.85</v>
      </c>
      <c r="BI13" s="201">
        <f t="shared" si="22"/>
        <v>23.76</v>
      </c>
      <c r="BJ13">
        <f t="shared" si="23"/>
        <v>12.925000000000001</v>
      </c>
    </row>
    <row r="14" spans="1:62" ht="15.75" thickBot="1" x14ac:dyDescent="0.3">
      <c r="Q14" s="59" t="s">
        <v>9</v>
      </c>
      <c r="R14" s="50">
        <f t="shared" si="0"/>
        <v>10.079999999999998</v>
      </c>
      <c r="S14" s="50">
        <f t="shared" si="1"/>
        <v>86.24</v>
      </c>
      <c r="T14" s="199">
        <f t="shared" si="2"/>
        <v>44.686999999999998</v>
      </c>
      <c r="U14" s="199">
        <f t="shared" si="3"/>
        <v>107.70400000000001</v>
      </c>
      <c r="V14" s="199">
        <f t="shared" si="4"/>
        <v>24.494999999999997</v>
      </c>
      <c r="W14" s="199">
        <f t="shared" si="5"/>
        <v>57.332000000000001</v>
      </c>
      <c r="X14" s="199">
        <f t="shared" si="6"/>
        <v>19.140999999999998</v>
      </c>
      <c r="Y14" s="199">
        <f t="shared" si="7"/>
        <v>49.294999999999995</v>
      </c>
      <c r="AB14" t="s">
        <v>9</v>
      </c>
      <c r="AC14" s="221" t="s">
        <v>32</v>
      </c>
      <c r="AD14" s="218">
        <v>10.08</v>
      </c>
      <c r="AE14" s="199">
        <f t="shared" si="24"/>
        <v>4.3949999999999996</v>
      </c>
      <c r="AF14" s="215">
        <f t="shared" si="8"/>
        <v>4.0640000000000001</v>
      </c>
      <c r="AG14" s="215">
        <f t="shared" si="9"/>
        <v>3</v>
      </c>
      <c r="AH14" s="215">
        <f t="shared" si="10"/>
        <v>4.3949999999999996</v>
      </c>
      <c r="AI14" s="215">
        <f t="shared" si="11"/>
        <v>8.4589999999999996</v>
      </c>
      <c r="AJ14" s="216">
        <f t="shared" si="12"/>
        <v>11.459</v>
      </c>
      <c r="AM14" s="224" t="s">
        <v>32</v>
      </c>
      <c r="AN14" s="227">
        <v>96.32</v>
      </c>
      <c r="AO14" s="228">
        <f t="shared" si="13"/>
        <v>10.08</v>
      </c>
      <c r="AP14" s="230">
        <f t="shared" si="14"/>
        <v>86.24</v>
      </c>
      <c r="AQ14" s="199">
        <f t="shared" si="15"/>
        <v>23.441000000000003</v>
      </c>
      <c r="AR14" s="199">
        <f t="shared" si="16"/>
        <v>12.571999999999999</v>
      </c>
      <c r="AS14" s="199">
        <f t="shared" si="17"/>
        <v>11.202999999999999</v>
      </c>
      <c r="AT14" s="215">
        <f t="shared" si="18"/>
        <v>23.441000000000003</v>
      </c>
      <c r="AU14" s="215">
        <f t="shared" si="19"/>
        <v>36.013000000000005</v>
      </c>
      <c r="AV14" s="216">
        <f t="shared" si="20"/>
        <v>47.216000000000008</v>
      </c>
      <c r="AW14" s="202">
        <f t="shared" si="21"/>
        <v>47.216000000000008</v>
      </c>
      <c r="AX14" s="224" t="s">
        <v>32</v>
      </c>
      <c r="AY14" s="227">
        <v>96.32</v>
      </c>
      <c r="AZ14" s="228">
        <v>10.08</v>
      </c>
      <c r="BA14" s="230">
        <v>86.24</v>
      </c>
      <c r="BB14" s="199">
        <v>23.441000000000003</v>
      </c>
      <c r="BC14" s="199">
        <v>12.571999999999999</v>
      </c>
      <c r="BD14" s="199">
        <v>11.202999999999999</v>
      </c>
      <c r="BE14" s="202"/>
      <c r="BG14">
        <v>44.69</v>
      </c>
      <c r="BH14">
        <v>24.5</v>
      </c>
      <c r="BI14" s="201">
        <f t="shared" si="22"/>
        <v>22.344999999999999</v>
      </c>
      <c r="BJ14">
        <f t="shared" si="23"/>
        <v>12.25</v>
      </c>
    </row>
    <row r="15" spans="1:62" x14ac:dyDescent="0.25">
      <c r="O15" s="202">
        <f>(C100+L100+K100+J100+I100+H100+G100+F100+E100+D100)</f>
        <v>17.073999999999998</v>
      </c>
    </row>
    <row r="16" spans="1:62" x14ac:dyDescent="0.25">
      <c r="C16" s="238" t="s">
        <v>13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02"/>
      <c r="AD16" t="s">
        <v>52</v>
      </c>
      <c r="AM16" t="s">
        <v>49</v>
      </c>
    </row>
    <row r="17" spans="1:41" x14ac:dyDescent="0.25">
      <c r="C17" s="60">
        <v>43661</v>
      </c>
      <c r="D17" s="60">
        <v>43662</v>
      </c>
      <c r="E17" s="60">
        <v>43663</v>
      </c>
      <c r="F17" s="60">
        <v>43664</v>
      </c>
      <c r="G17" s="60">
        <v>43665</v>
      </c>
      <c r="H17" s="60">
        <v>43666</v>
      </c>
      <c r="I17" s="60">
        <v>43667</v>
      </c>
      <c r="J17" s="60">
        <v>43668</v>
      </c>
      <c r="K17" s="60">
        <v>43669</v>
      </c>
      <c r="L17" s="60">
        <v>43670</v>
      </c>
      <c r="M17" s="60" t="s">
        <v>14</v>
      </c>
      <c r="N17" s="61" t="s">
        <v>15</v>
      </c>
      <c r="AM17" t="s">
        <v>50</v>
      </c>
    </row>
    <row r="18" spans="1:41" x14ac:dyDescent="0.25"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2"/>
    </row>
    <row r="19" spans="1:41" x14ac:dyDescent="0.25">
      <c r="A19" s="63" t="s">
        <v>0</v>
      </c>
      <c r="B19" s="64"/>
      <c r="C19" s="65">
        <v>3.3000000000000002E-2</v>
      </c>
      <c r="D19" s="65">
        <v>1.581</v>
      </c>
      <c r="E19" s="65">
        <v>3.51</v>
      </c>
      <c r="F19" s="65">
        <v>5.5350000000000001</v>
      </c>
      <c r="G19" s="65">
        <v>7.5289999999999999</v>
      </c>
      <c r="H19" s="65">
        <v>9.4700000000000006</v>
      </c>
      <c r="I19" s="65">
        <v>11</v>
      </c>
      <c r="J19" s="65">
        <v>12.3</v>
      </c>
      <c r="K19" s="65">
        <v>14.061999999999999</v>
      </c>
      <c r="L19" s="65">
        <v>15.554</v>
      </c>
      <c r="M19" s="65">
        <v>17.106999999999999</v>
      </c>
      <c r="N19" s="66">
        <v>32.960999999999999</v>
      </c>
      <c r="O19" s="202">
        <f>(C19+L19+K19+J19+I19+H19+G19+F19+E19+D19)</f>
        <v>80.573999999999998</v>
      </c>
      <c r="AB19" t="s">
        <v>42</v>
      </c>
      <c r="AG19" t="s">
        <v>38</v>
      </c>
      <c r="AO19" t="s">
        <v>38</v>
      </c>
    </row>
    <row r="20" spans="1:41" x14ac:dyDescent="0.25">
      <c r="A20" s="67" t="s">
        <v>1</v>
      </c>
      <c r="B20" s="68"/>
      <c r="C20" s="69">
        <v>6.0999999999999999E-2</v>
      </c>
      <c r="D20" s="69">
        <v>1.5489999999999999</v>
      </c>
      <c r="E20" s="69">
        <v>3.367</v>
      </c>
      <c r="F20" s="69">
        <v>5.0510000000000002</v>
      </c>
      <c r="G20" s="69">
        <v>7.0350000000000001</v>
      </c>
      <c r="H20" s="69">
        <v>8.952</v>
      </c>
      <c r="I20" s="69">
        <v>10.414999999999999</v>
      </c>
      <c r="J20" s="69">
        <v>11.615</v>
      </c>
      <c r="K20" s="69">
        <v>13.085000000000001</v>
      </c>
      <c r="L20" s="69">
        <v>14.641999999999999</v>
      </c>
      <c r="M20" s="69">
        <v>15.930999999999999</v>
      </c>
      <c r="N20" s="70">
        <v>31.867000000000001</v>
      </c>
    </row>
    <row r="21" spans="1:41" x14ac:dyDescent="0.25">
      <c r="A21" s="71" t="s">
        <v>2</v>
      </c>
      <c r="B21" s="72"/>
      <c r="C21" s="73">
        <v>4.4999999999999998E-2</v>
      </c>
      <c r="D21" s="73">
        <v>1.6339999999999999</v>
      </c>
      <c r="E21" s="73">
        <v>3.7170000000000001</v>
      </c>
      <c r="F21" s="73">
        <v>5.73</v>
      </c>
      <c r="G21" s="73">
        <v>7.7530000000000001</v>
      </c>
      <c r="H21" s="73">
        <v>9.8350000000000009</v>
      </c>
      <c r="I21" s="73">
        <v>11.39</v>
      </c>
      <c r="J21" s="73">
        <v>13.026999999999999</v>
      </c>
      <c r="K21" s="73">
        <v>14.75</v>
      </c>
      <c r="L21" s="73">
        <v>16.420000000000002</v>
      </c>
      <c r="M21" s="73">
        <v>18.113</v>
      </c>
      <c r="N21" s="74">
        <v>37.837000000000003</v>
      </c>
    </row>
    <row r="22" spans="1:41" x14ac:dyDescent="0.25">
      <c r="A22" s="75" t="s">
        <v>3</v>
      </c>
      <c r="B22" s="76"/>
      <c r="C22" s="77">
        <v>0.15</v>
      </c>
      <c r="D22" s="77">
        <v>1.4670000000000001</v>
      </c>
      <c r="E22" s="77">
        <v>3.4260000000000002</v>
      </c>
      <c r="F22" s="77">
        <v>5.07</v>
      </c>
      <c r="G22" s="77">
        <v>6.97</v>
      </c>
      <c r="H22" s="77">
        <v>8.9149999999999991</v>
      </c>
      <c r="I22" s="77">
        <v>10.031000000000001</v>
      </c>
      <c r="J22" s="77">
        <v>11.324999999999999</v>
      </c>
      <c r="K22" s="77">
        <v>12.864000000000001</v>
      </c>
      <c r="L22" s="77">
        <v>14.413</v>
      </c>
      <c r="M22" s="77">
        <v>15.76</v>
      </c>
      <c r="N22" s="78">
        <v>30.36</v>
      </c>
    </row>
    <row r="23" spans="1:41" x14ac:dyDescent="0.25">
      <c r="A23" s="79" t="s">
        <v>4</v>
      </c>
      <c r="B23" s="80"/>
      <c r="C23" s="81">
        <v>0.18</v>
      </c>
      <c r="D23" s="81">
        <v>1.7410000000000001</v>
      </c>
      <c r="E23" s="81">
        <v>3.2970000000000002</v>
      </c>
      <c r="F23" s="81">
        <v>5.0430000000000001</v>
      </c>
      <c r="G23" s="81">
        <v>7.0439999999999996</v>
      </c>
      <c r="H23" s="81">
        <v>8.9749999999999996</v>
      </c>
      <c r="I23" s="81">
        <v>10.210000000000001</v>
      </c>
      <c r="J23" s="81">
        <v>11.079000000000001</v>
      </c>
      <c r="K23" s="81">
        <v>12.409000000000001</v>
      </c>
      <c r="L23" s="81">
        <v>13.754</v>
      </c>
      <c r="M23" s="81">
        <v>15.135</v>
      </c>
      <c r="N23" s="82">
        <v>25.154</v>
      </c>
    </row>
    <row r="24" spans="1:41" x14ac:dyDescent="0.25">
      <c r="A24" s="83" t="s">
        <v>5</v>
      </c>
      <c r="B24" s="84"/>
      <c r="C24" s="85">
        <v>0.31</v>
      </c>
      <c r="D24" s="85">
        <v>2.1549999999999998</v>
      </c>
      <c r="E24" s="85">
        <v>4.0759999999999996</v>
      </c>
      <c r="F24" s="85">
        <v>5.8449999999999998</v>
      </c>
      <c r="G24" s="85">
        <v>7.6609999999999996</v>
      </c>
      <c r="H24" s="85">
        <v>9.2799999999999994</v>
      </c>
      <c r="I24" s="85">
        <v>9.8260000000000005</v>
      </c>
      <c r="J24" s="85">
        <v>10.210000000000001</v>
      </c>
      <c r="K24" s="85">
        <v>11.73</v>
      </c>
      <c r="L24" s="85">
        <v>13.178000000000001</v>
      </c>
      <c r="M24" s="85">
        <v>14.218</v>
      </c>
      <c r="N24" s="86">
        <v>28.908999999999999</v>
      </c>
    </row>
    <row r="25" spans="1:41" x14ac:dyDescent="0.25">
      <c r="A25" s="87" t="s">
        <v>6</v>
      </c>
      <c r="B25" s="88"/>
      <c r="C25" s="89">
        <v>0.27200000000000002</v>
      </c>
      <c r="D25" s="89">
        <v>1.9710000000000001</v>
      </c>
      <c r="E25" s="89">
        <v>3.62</v>
      </c>
      <c r="F25" s="89">
        <v>5.65</v>
      </c>
      <c r="G25" s="89">
        <v>7.4050000000000002</v>
      </c>
      <c r="H25" s="89">
        <v>9.2409999999999997</v>
      </c>
      <c r="I25" s="89">
        <v>10.553000000000001</v>
      </c>
      <c r="J25" s="89">
        <v>11.609</v>
      </c>
      <c r="K25" s="89">
        <v>13.44</v>
      </c>
      <c r="L25" s="89">
        <v>14.872</v>
      </c>
      <c r="M25" s="89">
        <v>16.042000000000002</v>
      </c>
      <c r="N25" s="90">
        <v>31.265999999999998</v>
      </c>
    </row>
    <row r="26" spans="1:41" x14ac:dyDescent="0.25">
      <c r="A26" s="91" t="s">
        <v>7</v>
      </c>
      <c r="B26" s="92"/>
      <c r="C26" s="93">
        <v>0.16500000000000001</v>
      </c>
      <c r="D26" s="93">
        <v>1.585</v>
      </c>
      <c r="E26" s="93">
        <v>3.6160000000000001</v>
      </c>
      <c r="F26" s="93">
        <v>5.694</v>
      </c>
      <c r="G26" s="93">
        <v>7.6079999999999997</v>
      </c>
      <c r="H26" s="93">
        <v>9.4510000000000005</v>
      </c>
      <c r="I26" s="93">
        <v>10.456</v>
      </c>
      <c r="J26" s="93">
        <v>11.853999999999999</v>
      </c>
      <c r="K26" s="93">
        <v>12.792999999999999</v>
      </c>
      <c r="L26" s="93">
        <v>14.076000000000001</v>
      </c>
      <c r="M26" s="93">
        <v>15.49</v>
      </c>
      <c r="N26" s="94">
        <v>28.099</v>
      </c>
    </row>
    <row r="27" spans="1:41" x14ac:dyDescent="0.25">
      <c r="A27" s="95" t="s">
        <v>8</v>
      </c>
      <c r="B27" s="96"/>
      <c r="C27" s="97">
        <v>0.14899999999999999</v>
      </c>
      <c r="D27" s="97">
        <v>1.3169999999999999</v>
      </c>
      <c r="E27" s="97">
        <v>3.0510000000000002</v>
      </c>
      <c r="F27" s="97">
        <v>4.8860000000000001</v>
      </c>
      <c r="G27" s="97">
        <v>6.8579999999999997</v>
      </c>
      <c r="H27" s="97">
        <v>8.6050000000000004</v>
      </c>
      <c r="I27" s="97">
        <v>9.4250000000000007</v>
      </c>
      <c r="J27" s="97">
        <v>10.369</v>
      </c>
      <c r="K27" s="97">
        <v>11.964</v>
      </c>
      <c r="L27" s="97">
        <v>13.318</v>
      </c>
      <c r="M27" s="97">
        <v>14.541</v>
      </c>
      <c r="N27" s="98">
        <v>30.495999999999999</v>
      </c>
    </row>
    <row r="28" spans="1:41" x14ac:dyDescent="0.25">
      <c r="A28" s="99" t="s">
        <v>9</v>
      </c>
      <c r="B28" s="100"/>
      <c r="C28" s="101">
        <v>0</v>
      </c>
      <c r="D28" s="101">
        <v>0.153</v>
      </c>
      <c r="E28" s="101">
        <v>1.571</v>
      </c>
      <c r="F28" s="101">
        <v>3.556</v>
      </c>
      <c r="G28" s="101">
        <v>5.6050000000000004</v>
      </c>
      <c r="H28" s="101">
        <v>7.61</v>
      </c>
      <c r="I28" s="101">
        <v>9.1609999999999996</v>
      </c>
      <c r="J28" s="101">
        <v>10.513999999999999</v>
      </c>
      <c r="K28" s="101">
        <v>12.055</v>
      </c>
      <c r="L28" s="101">
        <v>12.85</v>
      </c>
      <c r="M28" s="102">
        <v>14.141</v>
      </c>
      <c r="N28" s="103">
        <v>26.844000000000001</v>
      </c>
    </row>
    <row r="31" spans="1:41" x14ac:dyDescent="0.25">
      <c r="C31" s="238" t="s">
        <v>16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41" x14ac:dyDescent="0.25">
      <c r="C32" s="60">
        <v>43661</v>
      </c>
      <c r="D32" s="60">
        <v>43662</v>
      </c>
      <c r="E32" s="60">
        <v>43663</v>
      </c>
      <c r="F32" s="60">
        <v>43664</v>
      </c>
      <c r="G32" s="60">
        <v>43665</v>
      </c>
      <c r="H32" s="60">
        <v>43666</v>
      </c>
      <c r="I32" s="60">
        <v>43667</v>
      </c>
      <c r="J32" s="60">
        <v>43668</v>
      </c>
      <c r="K32" s="60">
        <v>43669</v>
      </c>
      <c r="L32" s="60">
        <v>43670</v>
      </c>
      <c r="M32" s="60" t="s">
        <v>14</v>
      </c>
      <c r="N32" s="61" t="s">
        <v>15</v>
      </c>
    </row>
    <row r="33" spans="1:15" x14ac:dyDescent="0.25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104"/>
      <c r="O33" s="202"/>
    </row>
    <row r="34" spans="1:15" x14ac:dyDescent="0.25">
      <c r="A34" s="63" t="s">
        <v>0</v>
      </c>
      <c r="B34" s="64"/>
      <c r="C34" s="65">
        <v>0.01</v>
      </c>
      <c r="D34" s="65">
        <v>0.83199999999999996</v>
      </c>
      <c r="E34" s="65">
        <v>1.716</v>
      </c>
      <c r="F34" s="65">
        <v>2.6779999999999999</v>
      </c>
      <c r="G34" s="65">
        <v>3.6909999999999998</v>
      </c>
      <c r="H34" s="65">
        <v>4.6420000000000003</v>
      </c>
      <c r="I34" s="65">
        <v>5.4349999999999996</v>
      </c>
      <c r="J34" s="65">
        <v>6.2640000000000002</v>
      </c>
      <c r="K34" s="65">
        <v>7.2030000000000003</v>
      </c>
      <c r="L34" s="65">
        <v>8.1859999999999999</v>
      </c>
      <c r="M34" s="65">
        <v>9.0540000000000003</v>
      </c>
      <c r="N34" s="105">
        <v>18.625</v>
      </c>
      <c r="O34" s="202">
        <f>(M34+L34+K34+J34+I34+H34+G34+F34+E34+D34+C34)/2</f>
        <v>24.855500000000003</v>
      </c>
    </row>
    <row r="35" spans="1:15" x14ac:dyDescent="0.25">
      <c r="A35" s="67" t="s">
        <v>1</v>
      </c>
      <c r="B35" s="68"/>
      <c r="C35" s="69">
        <v>0.03</v>
      </c>
      <c r="D35" s="69">
        <v>0.94599999999999995</v>
      </c>
      <c r="E35" s="69">
        <v>1.9139999999999999</v>
      </c>
      <c r="F35" s="69">
        <v>2.766</v>
      </c>
      <c r="G35" s="69">
        <v>3.7650000000000001</v>
      </c>
      <c r="H35" s="69">
        <v>4.7919999999999998</v>
      </c>
      <c r="I35" s="69">
        <v>5.58</v>
      </c>
      <c r="J35" s="69">
        <v>6.41</v>
      </c>
      <c r="K35" s="69">
        <v>7.3609999999999998</v>
      </c>
      <c r="L35" s="69">
        <v>8.3840000000000003</v>
      </c>
      <c r="M35" s="69">
        <v>9.0609999999999999</v>
      </c>
      <c r="N35" s="106">
        <v>18.346</v>
      </c>
    </row>
    <row r="36" spans="1:15" x14ac:dyDescent="0.25">
      <c r="A36" s="71" t="s">
        <v>2</v>
      </c>
      <c r="B36" s="72"/>
      <c r="C36" s="73">
        <v>1.4999999999999999E-2</v>
      </c>
      <c r="D36" s="73">
        <v>0.70499999999999996</v>
      </c>
      <c r="E36" s="73">
        <v>1.7230000000000001</v>
      </c>
      <c r="F36" s="73">
        <v>2.718</v>
      </c>
      <c r="G36" s="73">
        <v>3.605</v>
      </c>
      <c r="H36" s="73">
        <v>4.2039999999999997</v>
      </c>
      <c r="I36" s="73">
        <v>4.8760000000000003</v>
      </c>
      <c r="J36" s="73">
        <v>5.4710000000000001</v>
      </c>
      <c r="K36" s="73">
        <v>6.2060000000000004</v>
      </c>
      <c r="L36" s="73">
        <v>7.0049999999999999</v>
      </c>
      <c r="M36" s="73">
        <v>7.6280000000000001</v>
      </c>
      <c r="N36" s="74">
        <v>10.426</v>
      </c>
    </row>
    <row r="37" spans="1:15" x14ac:dyDescent="0.25">
      <c r="A37" s="75" t="s">
        <v>3</v>
      </c>
      <c r="B37" s="76"/>
      <c r="C37" s="77">
        <v>0.05</v>
      </c>
      <c r="D37" s="77">
        <v>0.90500000000000003</v>
      </c>
      <c r="E37" s="77">
        <v>1.8069999999999999</v>
      </c>
      <c r="F37" s="77">
        <v>2.6459999999999999</v>
      </c>
      <c r="G37" s="77">
        <v>3.6389999999999998</v>
      </c>
      <c r="H37" s="77">
        <v>4.681</v>
      </c>
      <c r="I37" s="77">
        <v>5.47</v>
      </c>
      <c r="J37" s="77">
        <v>6.2220000000000004</v>
      </c>
      <c r="K37" s="77">
        <v>7.14</v>
      </c>
      <c r="L37" s="77">
        <v>8.0239999999999991</v>
      </c>
      <c r="M37" s="77">
        <v>8.782</v>
      </c>
      <c r="N37" s="107">
        <v>17.09</v>
      </c>
    </row>
    <row r="38" spans="1:15" x14ac:dyDescent="0.25">
      <c r="A38" s="79" t="s">
        <v>4</v>
      </c>
      <c r="B38" s="80"/>
      <c r="C38" s="81">
        <v>0.12</v>
      </c>
      <c r="D38" s="81">
        <v>1.04</v>
      </c>
      <c r="E38" s="81">
        <v>2.0145</v>
      </c>
      <c r="F38" s="81">
        <v>2.8439999999999999</v>
      </c>
      <c r="G38" s="81">
        <v>3.851</v>
      </c>
      <c r="H38" s="81">
        <v>4.8680000000000003</v>
      </c>
      <c r="I38" s="81">
        <v>5.65</v>
      </c>
      <c r="J38" s="81">
        <v>6.4249999999999998</v>
      </c>
      <c r="K38" s="81">
        <v>7.3849999999999998</v>
      </c>
      <c r="L38" s="81">
        <v>8.2940000000000005</v>
      </c>
      <c r="M38" s="81">
        <v>9.1120000000000001</v>
      </c>
      <c r="N38" s="108">
        <v>17.981999999999999</v>
      </c>
    </row>
    <row r="39" spans="1:15" x14ac:dyDescent="0.25">
      <c r="A39" s="83" t="s">
        <v>5</v>
      </c>
      <c r="B39" s="84"/>
      <c r="C39" s="85">
        <v>0.03</v>
      </c>
      <c r="D39" s="85">
        <v>0.91200000000000003</v>
      </c>
      <c r="E39" s="85">
        <v>1.9810000000000001</v>
      </c>
      <c r="F39" s="85">
        <v>2.94</v>
      </c>
      <c r="G39" s="85">
        <v>3.9260000000000002</v>
      </c>
      <c r="H39" s="85">
        <v>4.9480000000000004</v>
      </c>
      <c r="I39" s="85">
        <v>5.78</v>
      </c>
      <c r="J39" s="85">
        <v>6.51</v>
      </c>
      <c r="K39" s="85">
        <v>7.1319999999999997</v>
      </c>
      <c r="L39" s="85">
        <v>7.5549999999999997</v>
      </c>
      <c r="M39" s="85">
        <v>8.3439999999999994</v>
      </c>
      <c r="N39" s="109">
        <v>17.161999999999999</v>
      </c>
    </row>
    <row r="40" spans="1:15" x14ac:dyDescent="0.25">
      <c r="A40" s="87" t="s">
        <v>6</v>
      </c>
      <c r="B40" s="88"/>
      <c r="C40" s="110">
        <v>0.13600000000000001</v>
      </c>
      <c r="D40" s="110">
        <v>1.0740000000000001</v>
      </c>
      <c r="E40" s="110">
        <v>2.101</v>
      </c>
      <c r="F40" s="110">
        <v>3.06</v>
      </c>
      <c r="G40" s="110">
        <v>4.0460000000000003</v>
      </c>
      <c r="H40" s="110">
        <v>5.0890000000000004</v>
      </c>
      <c r="I40" s="110">
        <v>5.8780000000000001</v>
      </c>
      <c r="J40" s="110">
        <v>6.6859999999999999</v>
      </c>
      <c r="K40" s="110">
        <v>7.5869999999999997</v>
      </c>
      <c r="L40" s="110">
        <v>8.343</v>
      </c>
      <c r="M40" s="110">
        <v>8.89</v>
      </c>
      <c r="N40" s="111">
        <v>17.286999999999999</v>
      </c>
    </row>
    <row r="41" spans="1:15" x14ac:dyDescent="0.25">
      <c r="A41" s="91" t="s">
        <v>7</v>
      </c>
      <c r="B41" s="92"/>
      <c r="C41" s="112">
        <v>0.12</v>
      </c>
      <c r="D41" s="112">
        <v>0.86</v>
      </c>
      <c r="E41" s="112">
        <v>1.93</v>
      </c>
      <c r="F41" s="112">
        <v>2.9420000000000002</v>
      </c>
      <c r="G41" s="112">
        <v>3.9390000000000001</v>
      </c>
      <c r="H41" s="112">
        <v>5</v>
      </c>
      <c r="I41" s="112">
        <v>5.7889999999999997</v>
      </c>
      <c r="J41" s="112">
        <v>6.5410000000000004</v>
      </c>
      <c r="K41" s="112">
        <v>7.5030000000000001</v>
      </c>
      <c r="L41" s="112">
        <v>8.4049999999999994</v>
      </c>
      <c r="M41" s="112">
        <v>9.0500000000000007</v>
      </c>
      <c r="N41" s="113">
        <v>17.420000000000002</v>
      </c>
    </row>
    <row r="42" spans="1:15" x14ac:dyDescent="0.25">
      <c r="A42" s="95" t="s">
        <v>8</v>
      </c>
      <c r="B42" s="96"/>
      <c r="C42" s="97">
        <v>2.5000000000000001E-2</v>
      </c>
      <c r="D42" s="97">
        <v>0.8</v>
      </c>
      <c r="E42" s="97">
        <v>1.768</v>
      </c>
      <c r="F42" s="97">
        <v>2.81</v>
      </c>
      <c r="G42" s="97">
        <v>3.81</v>
      </c>
      <c r="H42" s="97">
        <v>4.6500000000000004</v>
      </c>
      <c r="I42" s="97">
        <v>5.48</v>
      </c>
      <c r="J42" s="97">
        <v>6.2039999999999997</v>
      </c>
      <c r="K42" s="97">
        <v>6.7690000000000001</v>
      </c>
      <c r="L42" s="97">
        <v>7.05</v>
      </c>
      <c r="M42" s="97">
        <v>7.8239999999999998</v>
      </c>
      <c r="N42" s="98">
        <v>12.913</v>
      </c>
    </row>
    <row r="43" spans="1:15" x14ac:dyDescent="0.25">
      <c r="A43" s="99" t="s">
        <v>9</v>
      </c>
      <c r="B43" s="100"/>
      <c r="C43" s="101">
        <v>0</v>
      </c>
      <c r="D43" s="101">
        <v>0.14000000000000001</v>
      </c>
      <c r="E43" s="101">
        <v>1.0900000000000001</v>
      </c>
      <c r="F43" s="101">
        <v>2.0459999999999998</v>
      </c>
      <c r="G43" s="101">
        <v>3.0430000000000001</v>
      </c>
      <c r="H43" s="101">
        <v>4.0549999999999997</v>
      </c>
      <c r="I43" s="101">
        <v>4.8879999999999999</v>
      </c>
      <c r="J43" s="101">
        <v>5.6550000000000002</v>
      </c>
      <c r="K43" s="101">
        <v>6.6760000000000002</v>
      </c>
      <c r="L43" s="101">
        <v>7.7160000000000002</v>
      </c>
      <c r="M43" s="101">
        <v>8.3610000000000007</v>
      </c>
      <c r="N43" s="114">
        <v>16.943999999999999</v>
      </c>
    </row>
    <row r="45" spans="1:15" x14ac:dyDescent="0.25">
      <c r="C45" s="238" t="s">
        <v>17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</row>
    <row r="46" spans="1:15" x14ac:dyDescent="0.25">
      <c r="A46" s="50"/>
      <c r="B46" s="50"/>
      <c r="C46" s="115">
        <v>43661</v>
      </c>
      <c r="D46" s="115">
        <v>43662</v>
      </c>
      <c r="E46" s="115">
        <v>43663</v>
      </c>
      <c r="F46" s="115">
        <v>43664</v>
      </c>
      <c r="G46" s="115">
        <v>43665</v>
      </c>
      <c r="H46" s="115">
        <v>43666</v>
      </c>
      <c r="I46" s="115">
        <v>43667</v>
      </c>
      <c r="J46" s="115">
        <v>43668</v>
      </c>
      <c r="K46" s="115">
        <v>43669</v>
      </c>
      <c r="L46" s="115">
        <v>43670</v>
      </c>
      <c r="M46" s="115" t="s">
        <v>14</v>
      </c>
      <c r="N46" s="116" t="s">
        <v>15</v>
      </c>
    </row>
    <row r="47" spans="1:15" x14ac:dyDescent="0.25">
      <c r="A47" s="50"/>
      <c r="B47" s="50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</row>
    <row r="48" spans="1:15" x14ac:dyDescent="0.25">
      <c r="A48" s="117" t="s">
        <v>0</v>
      </c>
      <c r="B48" s="118"/>
      <c r="C48" s="119">
        <v>0.03</v>
      </c>
      <c r="D48" s="119">
        <v>1.6</v>
      </c>
      <c r="E48" s="119">
        <v>3.05</v>
      </c>
      <c r="F48" s="119">
        <v>4.68</v>
      </c>
      <c r="G48" s="119">
        <v>6.25</v>
      </c>
      <c r="H48" s="119">
        <v>7.74</v>
      </c>
      <c r="I48" s="119">
        <v>8.9600000000000009</v>
      </c>
      <c r="J48" s="119">
        <v>10.19</v>
      </c>
      <c r="K48" s="119">
        <v>11.71</v>
      </c>
      <c r="L48" s="119">
        <v>13.27</v>
      </c>
      <c r="M48" s="119">
        <v>14.56</v>
      </c>
      <c r="N48" s="120">
        <v>15</v>
      </c>
    </row>
    <row r="49" spans="1:15" x14ac:dyDescent="0.25">
      <c r="A49" s="121" t="s">
        <v>1</v>
      </c>
      <c r="B49" s="122"/>
      <c r="C49" s="123">
        <v>4.4999999999999998E-2</v>
      </c>
      <c r="D49" s="123">
        <v>1.55</v>
      </c>
      <c r="E49" s="123">
        <v>3.1</v>
      </c>
      <c r="F49" s="123">
        <v>4.67</v>
      </c>
      <c r="G49" s="123">
        <v>6.1879999999999997</v>
      </c>
      <c r="H49" s="123">
        <v>7.7110000000000003</v>
      </c>
      <c r="I49" s="123">
        <v>8.9350000000000005</v>
      </c>
      <c r="J49" s="123">
        <v>10.167</v>
      </c>
      <c r="K49" s="123">
        <v>11.699</v>
      </c>
      <c r="L49" s="123">
        <v>13.237</v>
      </c>
      <c r="M49" s="123">
        <v>14.509</v>
      </c>
      <c r="N49" s="124">
        <v>14.965</v>
      </c>
    </row>
    <row r="50" spans="1:15" x14ac:dyDescent="0.25">
      <c r="A50" s="125" t="s">
        <v>2</v>
      </c>
      <c r="B50" s="126"/>
      <c r="C50" s="127">
        <v>4.4999999999999998E-2</v>
      </c>
      <c r="D50" s="127">
        <v>1.5720000000000001</v>
      </c>
      <c r="E50" s="127">
        <v>3.1309999999999998</v>
      </c>
      <c r="F50" s="127">
        <v>4.6749999999999998</v>
      </c>
      <c r="G50" s="127">
        <v>6.0810000000000004</v>
      </c>
      <c r="H50" s="127">
        <v>7.6429999999999998</v>
      </c>
      <c r="I50" s="127">
        <v>8.8699999999999992</v>
      </c>
      <c r="J50" s="127">
        <v>10.053000000000001</v>
      </c>
      <c r="K50" s="127">
        <v>11.638999999999999</v>
      </c>
      <c r="L50" s="127">
        <v>13.175000000000001</v>
      </c>
      <c r="M50" s="127">
        <v>14.427</v>
      </c>
      <c r="N50" s="128">
        <v>14.997999999999999</v>
      </c>
    </row>
    <row r="51" spans="1:15" x14ac:dyDescent="0.25">
      <c r="A51" s="129" t="s">
        <v>3</v>
      </c>
      <c r="B51" s="130"/>
      <c r="C51" s="131">
        <v>0.182</v>
      </c>
      <c r="D51" s="131">
        <v>1.6639999999999999</v>
      </c>
      <c r="E51" s="131">
        <v>3.27</v>
      </c>
      <c r="F51" s="131">
        <v>4.8499999999999996</v>
      </c>
      <c r="G51" s="131">
        <v>6.3250000000000002</v>
      </c>
      <c r="H51" s="131">
        <v>7.8869999999999996</v>
      </c>
      <c r="I51" s="131">
        <v>9.1150000000000002</v>
      </c>
      <c r="J51" s="131">
        <v>10.32</v>
      </c>
      <c r="K51" s="131">
        <v>11.858000000000001</v>
      </c>
      <c r="L51" s="131">
        <v>13.42</v>
      </c>
      <c r="M51" s="131">
        <v>14.693</v>
      </c>
      <c r="N51" s="132">
        <v>14.993</v>
      </c>
    </row>
    <row r="52" spans="1:15" x14ac:dyDescent="0.25">
      <c r="A52" s="133" t="s">
        <v>4</v>
      </c>
      <c r="B52" s="134"/>
      <c r="C52" s="135">
        <v>0.182</v>
      </c>
      <c r="D52" s="135">
        <v>1.669</v>
      </c>
      <c r="E52" s="135">
        <v>3.13</v>
      </c>
      <c r="F52" s="135">
        <v>4.6619999999999999</v>
      </c>
      <c r="G52" s="135">
        <v>6.157</v>
      </c>
      <c r="H52" s="135">
        <v>7.72</v>
      </c>
      <c r="I52" s="135">
        <v>8.8759999999999994</v>
      </c>
      <c r="J52" s="135">
        <v>10.119999999999999</v>
      </c>
      <c r="K52" s="135">
        <v>11.688000000000001</v>
      </c>
      <c r="L52" s="135">
        <v>13.244999999999999</v>
      </c>
      <c r="M52" s="135">
        <v>14.523</v>
      </c>
      <c r="N52" s="136">
        <v>14.843</v>
      </c>
    </row>
    <row r="53" spans="1:15" x14ac:dyDescent="0.25">
      <c r="A53" s="137" t="s">
        <v>5</v>
      </c>
      <c r="B53" s="138"/>
      <c r="C53" s="139">
        <v>0.21</v>
      </c>
      <c r="D53" s="139">
        <v>1.75</v>
      </c>
      <c r="E53" s="139">
        <v>3.31</v>
      </c>
      <c r="F53" s="139">
        <v>4.8899999999999997</v>
      </c>
      <c r="G53" s="139">
        <v>6.41</v>
      </c>
      <c r="H53" s="139">
        <v>7.95</v>
      </c>
      <c r="I53" s="139">
        <v>9.14</v>
      </c>
      <c r="J53" s="139">
        <v>10.34</v>
      </c>
      <c r="K53" s="139">
        <v>11.93</v>
      </c>
      <c r="L53" s="139">
        <v>13.48</v>
      </c>
      <c r="M53" s="139">
        <v>14.76</v>
      </c>
      <c r="N53" s="140">
        <v>14.993</v>
      </c>
    </row>
    <row r="54" spans="1:15" x14ac:dyDescent="0.25">
      <c r="A54" s="141" t="s">
        <v>6</v>
      </c>
      <c r="B54" s="142"/>
      <c r="C54" s="143">
        <v>0.20499999999999999</v>
      </c>
      <c r="D54" s="143">
        <v>1.6850000000000001</v>
      </c>
      <c r="E54" s="143">
        <v>3.238</v>
      </c>
      <c r="F54" s="143">
        <v>4.8230000000000004</v>
      </c>
      <c r="G54" s="143">
        <v>6.2910000000000004</v>
      </c>
      <c r="H54" s="143">
        <v>7.87</v>
      </c>
      <c r="I54" s="143">
        <v>9.0500000000000007</v>
      </c>
      <c r="J54" s="143">
        <v>10.24</v>
      </c>
      <c r="K54" s="143">
        <v>11.746</v>
      </c>
      <c r="L54" s="143">
        <v>13.247999999999999</v>
      </c>
      <c r="M54" s="143">
        <v>14.394</v>
      </c>
      <c r="N54" s="144">
        <v>17.779</v>
      </c>
    </row>
    <row r="55" spans="1:15" x14ac:dyDescent="0.25">
      <c r="A55" s="145" t="s">
        <v>7</v>
      </c>
      <c r="B55" s="146"/>
      <c r="C55" s="147">
        <v>0.182</v>
      </c>
      <c r="D55" s="147">
        <v>1.6859999999999999</v>
      </c>
      <c r="E55" s="147">
        <v>3.246</v>
      </c>
      <c r="F55" s="147">
        <v>4.7990000000000004</v>
      </c>
      <c r="G55" s="147">
        <v>6.319</v>
      </c>
      <c r="H55" s="147">
        <v>7.8579999999999997</v>
      </c>
      <c r="I55" s="147">
        <v>9.0549999999999997</v>
      </c>
      <c r="J55" s="147">
        <v>10.25</v>
      </c>
      <c r="K55" s="147">
        <v>11.853</v>
      </c>
      <c r="L55" s="147">
        <v>13.35</v>
      </c>
      <c r="M55" s="147">
        <v>14.666</v>
      </c>
      <c r="N55" s="148">
        <v>14.965999999999999</v>
      </c>
    </row>
    <row r="56" spans="1:15" x14ac:dyDescent="0.25">
      <c r="A56" s="149" t="s">
        <v>8</v>
      </c>
      <c r="B56" s="150"/>
      <c r="C56" s="151">
        <v>0.20399999999999999</v>
      </c>
      <c r="D56" s="151">
        <v>1.6859999999999999</v>
      </c>
      <c r="E56" s="151">
        <v>3.2709999999999999</v>
      </c>
      <c r="F56" s="151">
        <v>4.8109999999999999</v>
      </c>
      <c r="G56" s="151">
        <v>6.351</v>
      </c>
      <c r="H56" s="151">
        <v>7.8920000000000003</v>
      </c>
      <c r="I56" s="151">
        <v>9.0749999999999993</v>
      </c>
      <c r="J56" s="151">
        <v>10.29</v>
      </c>
      <c r="K56" s="151">
        <v>11.85</v>
      </c>
      <c r="L56" s="151">
        <v>13.385</v>
      </c>
      <c r="M56" s="151">
        <v>14.619</v>
      </c>
      <c r="N56" s="152">
        <v>14.917999999999999</v>
      </c>
    </row>
    <row r="57" spans="1:15" x14ac:dyDescent="0.25">
      <c r="A57" s="153" t="s">
        <v>9</v>
      </c>
      <c r="B57" s="154"/>
      <c r="C57" s="155">
        <v>0</v>
      </c>
      <c r="D57" s="155">
        <v>0.246</v>
      </c>
      <c r="E57" s="155">
        <v>1.8069999999999999</v>
      </c>
      <c r="F57" s="155">
        <v>3.37</v>
      </c>
      <c r="G57" s="155">
        <v>4.8630000000000004</v>
      </c>
      <c r="H57" s="155">
        <v>6.41</v>
      </c>
      <c r="I57" s="155">
        <v>7.5949999999999998</v>
      </c>
      <c r="J57" s="155">
        <v>8.7780000000000005</v>
      </c>
      <c r="K57" s="155">
        <v>10.363</v>
      </c>
      <c r="L57" s="155">
        <v>11.881</v>
      </c>
      <c r="M57" s="155">
        <v>13.122999999999999</v>
      </c>
      <c r="N57" s="156">
        <v>13.324</v>
      </c>
    </row>
    <row r="63" spans="1:15" x14ac:dyDescent="0.25">
      <c r="C63" s="202">
        <f>D67-C67</f>
        <v>1.1560000000000001</v>
      </c>
      <c r="D63" s="202">
        <f t="shared" ref="D63:L63" si="25">E67-D67</f>
        <v>1.831</v>
      </c>
      <c r="E63" s="202">
        <f t="shared" si="25"/>
        <v>1.9789999999999996</v>
      </c>
      <c r="F63" s="202">
        <f t="shared" si="25"/>
        <v>1.9900000000000002</v>
      </c>
      <c r="G63" s="202">
        <f t="shared" si="25"/>
        <v>2.0110000000000001</v>
      </c>
      <c r="H63" s="202">
        <f t="shared" si="25"/>
        <v>1.3309999999999995</v>
      </c>
      <c r="I63" s="202">
        <f t="shared" si="25"/>
        <v>1.3490000000000002</v>
      </c>
      <c r="J63" s="202">
        <f t="shared" si="25"/>
        <v>1.6180000000000003</v>
      </c>
      <c r="K63" s="202">
        <f t="shared" si="25"/>
        <v>1.5570000000000004</v>
      </c>
      <c r="L63" s="202">
        <f t="shared" si="25"/>
        <v>1.5189999999999984</v>
      </c>
      <c r="O63" s="202">
        <f>(C63+L63+K63+J63+I63+H63+G63+F63+E63+D63)</f>
        <v>16.341000000000001</v>
      </c>
    </row>
    <row r="64" spans="1:15" x14ac:dyDescent="0.25">
      <c r="C64" s="238" t="s">
        <v>18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02">
        <f>O63+O15</f>
        <v>33.414999999999999</v>
      </c>
    </row>
    <row r="65" spans="1:14" x14ac:dyDescent="0.25">
      <c r="C65" s="60">
        <v>43661</v>
      </c>
      <c r="D65" s="60">
        <v>43662</v>
      </c>
      <c r="E65" s="60">
        <v>43663</v>
      </c>
      <c r="F65" s="60">
        <v>43664</v>
      </c>
      <c r="G65" s="60">
        <v>43665</v>
      </c>
      <c r="H65" s="60">
        <v>43666</v>
      </c>
      <c r="I65" s="60">
        <v>43667</v>
      </c>
      <c r="J65" s="60">
        <v>43668</v>
      </c>
      <c r="K65" s="60">
        <v>43669</v>
      </c>
      <c r="L65" s="60">
        <v>43670</v>
      </c>
      <c r="M65" s="60" t="s">
        <v>14</v>
      </c>
      <c r="N65" s="61" t="s">
        <v>15</v>
      </c>
    </row>
    <row r="66" spans="1:14" x14ac:dyDescent="0.25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2"/>
    </row>
    <row r="67" spans="1:14" x14ac:dyDescent="0.25">
      <c r="A67" s="10" t="s">
        <v>0</v>
      </c>
      <c r="B67" s="157"/>
      <c r="C67" s="158">
        <v>3.3000000000000002E-2</v>
      </c>
      <c r="D67" s="158">
        <v>1.1890000000000001</v>
      </c>
      <c r="E67" s="158">
        <v>3.02</v>
      </c>
      <c r="F67" s="158">
        <v>4.9989999999999997</v>
      </c>
      <c r="G67" s="158">
        <v>6.9889999999999999</v>
      </c>
      <c r="H67" s="158">
        <v>9</v>
      </c>
      <c r="I67" s="158">
        <v>10.331</v>
      </c>
      <c r="J67" s="158">
        <v>11.68</v>
      </c>
      <c r="K67" s="158">
        <v>13.298</v>
      </c>
      <c r="L67" s="158">
        <v>14.855</v>
      </c>
      <c r="M67" s="158">
        <v>16.373999999999999</v>
      </c>
      <c r="N67" s="159"/>
    </row>
    <row r="68" spans="1:14" x14ac:dyDescent="0.25">
      <c r="A68" s="160" t="s">
        <v>1</v>
      </c>
      <c r="B68" s="161"/>
      <c r="C68" s="162">
        <v>6.0999999999999999E-2</v>
      </c>
      <c r="D68" s="162">
        <v>2.0249999999999999</v>
      </c>
      <c r="E68" s="162">
        <v>4.0369999999999999</v>
      </c>
      <c r="F68" s="162">
        <v>5.8380000000000001</v>
      </c>
      <c r="G68" s="162">
        <v>7.7720000000000002</v>
      </c>
      <c r="H68" s="162">
        <v>9.7230000000000008</v>
      </c>
      <c r="I68" s="162">
        <v>11.305</v>
      </c>
      <c r="J68" s="162">
        <v>12.680999999999999</v>
      </c>
      <c r="K68" s="162">
        <v>14.01</v>
      </c>
      <c r="L68" s="162">
        <v>15.5</v>
      </c>
      <c r="M68" s="162">
        <v>16.782</v>
      </c>
      <c r="N68" s="163"/>
    </row>
    <row r="69" spans="1:14" x14ac:dyDescent="0.25">
      <c r="A69" s="164" t="s">
        <v>2</v>
      </c>
      <c r="B69" s="72"/>
      <c r="C69" s="73">
        <v>5.1499999999999997E-2</v>
      </c>
      <c r="D69" s="73">
        <v>1.7430000000000001</v>
      </c>
      <c r="E69" s="73">
        <v>3.8260000000000001</v>
      </c>
      <c r="F69" s="73">
        <v>5.85</v>
      </c>
      <c r="G69" s="73">
        <v>7.8319999999999999</v>
      </c>
      <c r="H69" s="73">
        <v>9.9149999999999991</v>
      </c>
      <c r="I69" s="73">
        <v>11.471</v>
      </c>
      <c r="J69" s="73">
        <v>13.074</v>
      </c>
      <c r="K69" s="73">
        <v>14.755000000000001</v>
      </c>
      <c r="L69" s="73">
        <v>16.533999999999999</v>
      </c>
      <c r="M69" s="73">
        <v>18.087</v>
      </c>
      <c r="N69" s="165"/>
    </row>
    <row r="70" spans="1:14" x14ac:dyDescent="0.25">
      <c r="A70" s="166" t="s">
        <v>3</v>
      </c>
      <c r="B70" s="167"/>
      <c r="C70" s="168">
        <v>0.11</v>
      </c>
      <c r="D70" s="168">
        <v>1.456</v>
      </c>
      <c r="E70" s="168">
        <v>3.1549999999999998</v>
      </c>
      <c r="F70" s="168">
        <v>4.78</v>
      </c>
      <c r="G70" s="168">
        <v>6.7389999999999999</v>
      </c>
      <c r="H70" s="168">
        <v>8.5299999999999994</v>
      </c>
      <c r="I70" s="168">
        <v>9.6649999999999991</v>
      </c>
      <c r="J70" s="168">
        <v>10.875</v>
      </c>
      <c r="K70" s="168">
        <v>12.37</v>
      </c>
      <c r="L70" s="168">
        <v>13.696999999999999</v>
      </c>
      <c r="M70" s="168">
        <v>15.074999999999999</v>
      </c>
      <c r="N70" s="169"/>
    </row>
    <row r="71" spans="1:14" x14ac:dyDescent="0.25">
      <c r="A71" s="14" t="s">
        <v>4</v>
      </c>
      <c r="B71" s="170"/>
      <c r="C71" s="171">
        <v>6.0999999999999999E-2</v>
      </c>
      <c r="D71" s="171">
        <v>1.349</v>
      </c>
      <c r="E71" s="171">
        <v>3.01</v>
      </c>
      <c r="F71" s="171">
        <v>5.08</v>
      </c>
      <c r="G71" s="171">
        <v>7.1269999999999998</v>
      </c>
      <c r="H71" s="171">
        <v>9.2330000000000005</v>
      </c>
      <c r="I71" s="171">
        <v>10.368</v>
      </c>
      <c r="J71" s="171">
        <v>11.555999999999999</v>
      </c>
      <c r="K71" s="171">
        <v>12.904</v>
      </c>
      <c r="L71" s="171">
        <v>14.148999999999999</v>
      </c>
      <c r="M71" s="171">
        <v>15.576000000000001</v>
      </c>
      <c r="N71" s="172"/>
    </row>
    <row r="72" spans="1:14" x14ac:dyDescent="0.25">
      <c r="A72" s="15" t="s">
        <v>5</v>
      </c>
      <c r="B72" s="173"/>
      <c r="C72" s="174">
        <v>0.32</v>
      </c>
      <c r="D72" s="174">
        <v>2.15</v>
      </c>
      <c r="E72" s="174">
        <v>4.0209999999999999</v>
      </c>
      <c r="F72" s="174">
        <v>5.7850000000000001</v>
      </c>
      <c r="G72" s="174">
        <v>7.6050000000000004</v>
      </c>
      <c r="H72" s="174">
        <v>9.1850000000000005</v>
      </c>
      <c r="I72" s="174">
        <v>9.8279999999999994</v>
      </c>
      <c r="J72" s="174">
        <v>10.393000000000001</v>
      </c>
      <c r="K72" s="174">
        <v>11.805</v>
      </c>
      <c r="L72" s="174">
        <v>13.24</v>
      </c>
      <c r="M72" s="174">
        <v>14.375</v>
      </c>
      <c r="N72" s="175"/>
    </row>
    <row r="73" spans="1:14" x14ac:dyDescent="0.25">
      <c r="A73" s="16" t="s">
        <v>6</v>
      </c>
      <c r="B73" s="176"/>
      <c r="C73" s="177">
        <v>0.27200000000000002</v>
      </c>
      <c r="D73" s="177">
        <v>1.8420000000000001</v>
      </c>
      <c r="E73" s="177">
        <v>3.605</v>
      </c>
      <c r="F73" s="177">
        <v>5.6509999999999998</v>
      </c>
      <c r="G73" s="177">
        <v>7.53</v>
      </c>
      <c r="H73" s="177">
        <v>9.3309999999999995</v>
      </c>
      <c r="I73" s="177">
        <v>10.615</v>
      </c>
      <c r="J73" s="177">
        <v>11.739000000000001</v>
      </c>
      <c r="K73" s="177">
        <v>13.420999999999999</v>
      </c>
      <c r="L73" s="177">
        <v>14.964</v>
      </c>
      <c r="M73" s="177">
        <v>16.2</v>
      </c>
      <c r="N73" s="178"/>
    </row>
    <row r="74" spans="1:14" x14ac:dyDescent="0.25">
      <c r="A74" s="17" t="s">
        <v>7</v>
      </c>
      <c r="B74" s="179"/>
      <c r="C74" s="180">
        <v>0.125</v>
      </c>
      <c r="D74" s="180">
        <v>1.6519999999999999</v>
      </c>
      <c r="E74" s="180">
        <v>3.625</v>
      </c>
      <c r="F74" s="180">
        <v>7.6989999999999998</v>
      </c>
      <c r="G74" s="180">
        <v>9.5709999999999997</v>
      </c>
      <c r="H74" s="180">
        <v>10.513999999999999</v>
      </c>
      <c r="I74" s="180">
        <v>11.843</v>
      </c>
      <c r="J74" s="180">
        <v>12.425000000000001</v>
      </c>
      <c r="K74" s="180">
        <v>13.826000000000001</v>
      </c>
      <c r="L74" s="180">
        <v>15.391</v>
      </c>
      <c r="M74" s="180">
        <v>15.39</v>
      </c>
      <c r="N74" s="181"/>
    </row>
    <row r="75" spans="1:14" x14ac:dyDescent="0.25">
      <c r="A75" s="18" t="s">
        <v>8</v>
      </c>
      <c r="B75" s="182"/>
      <c r="C75" s="183">
        <v>0.152</v>
      </c>
      <c r="D75" s="183">
        <v>2.0249999999999999</v>
      </c>
      <c r="E75" s="183">
        <v>3.9929999999999999</v>
      </c>
      <c r="F75" s="183">
        <v>5.8520000000000003</v>
      </c>
      <c r="G75" s="183">
        <v>7.8460000000000001</v>
      </c>
      <c r="H75" s="183">
        <v>9.5410000000000004</v>
      </c>
      <c r="I75" s="183">
        <v>10.61</v>
      </c>
      <c r="J75" s="183">
        <v>11.847</v>
      </c>
      <c r="K75" s="183">
        <v>13.336</v>
      </c>
      <c r="L75" s="183">
        <v>14.962</v>
      </c>
      <c r="M75" s="183">
        <v>16.353999999999999</v>
      </c>
      <c r="N75" s="184"/>
    </row>
    <row r="76" spans="1:14" x14ac:dyDescent="0.25">
      <c r="A76" s="185" t="s">
        <v>9</v>
      </c>
      <c r="B76" s="186"/>
      <c r="C76" s="187">
        <v>0</v>
      </c>
      <c r="D76" s="187">
        <v>0.14899999999999999</v>
      </c>
      <c r="E76" s="187">
        <v>1.5329999999999999</v>
      </c>
      <c r="F76" s="187">
        <v>3.4849999999999999</v>
      </c>
      <c r="G76" s="187">
        <v>5.4649999999999999</v>
      </c>
      <c r="H76" s="187">
        <v>7.4139999999999997</v>
      </c>
      <c r="I76" s="187">
        <v>8.9120000000000008</v>
      </c>
      <c r="J76" s="187">
        <v>10.345000000000001</v>
      </c>
      <c r="K76" s="187">
        <v>11.773</v>
      </c>
      <c r="L76" s="187">
        <v>12.404</v>
      </c>
      <c r="M76" s="188">
        <v>13.695</v>
      </c>
      <c r="N76" s="189"/>
    </row>
    <row r="79" spans="1:14" x14ac:dyDescent="0.25">
      <c r="C79" s="238" t="s">
        <v>19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</row>
    <row r="80" spans="1:14" x14ac:dyDescent="0.25">
      <c r="C80" s="60">
        <v>43661</v>
      </c>
      <c r="D80" s="60">
        <v>43662</v>
      </c>
      <c r="E80" s="60">
        <v>43663</v>
      </c>
      <c r="F80" s="60">
        <v>43664</v>
      </c>
      <c r="G80" s="60">
        <v>43665</v>
      </c>
      <c r="H80" s="60">
        <v>43666</v>
      </c>
      <c r="I80" s="60">
        <v>43667</v>
      </c>
      <c r="J80" s="60">
        <v>43668</v>
      </c>
      <c r="K80" s="60">
        <v>43669</v>
      </c>
      <c r="L80" s="60">
        <v>43670</v>
      </c>
      <c r="M80" s="60" t="s">
        <v>14</v>
      </c>
      <c r="N80" s="61" t="s">
        <v>15</v>
      </c>
    </row>
    <row r="81" spans="1:14" x14ac:dyDescent="0.25"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104"/>
    </row>
    <row r="82" spans="1:14" x14ac:dyDescent="0.25">
      <c r="A82" s="10" t="s">
        <v>0</v>
      </c>
      <c r="B82" s="157"/>
      <c r="C82" s="158">
        <v>0.01</v>
      </c>
      <c r="D82" s="158">
        <v>0.77300000000000002</v>
      </c>
      <c r="E82" s="158">
        <v>1.7490000000000001</v>
      </c>
      <c r="F82" s="158">
        <v>2.7189999999999999</v>
      </c>
      <c r="G82" s="158">
        <v>3.6989999999999998</v>
      </c>
      <c r="H82" s="158">
        <v>4.7039999999999997</v>
      </c>
      <c r="I82" s="158">
        <v>5.508</v>
      </c>
      <c r="J82" s="158">
        <v>6.3109999999999999</v>
      </c>
      <c r="K82" s="158">
        <v>7.2389999999999999</v>
      </c>
      <c r="L82" s="158">
        <v>8.2479999999999993</v>
      </c>
      <c r="M82" s="158">
        <v>9.08</v>
      </c>
      <c r="N82" s="190"/>
    </row>
    <row r="83" spans="1:14" x14ac:dyDescent="0.25">
      <c r="A83" s="160" t="s">
        <v>1</v>
      </c>
      <c r="B83" s="161"/>
      <c r="C83" s="162">
        <v>0.03</v>
      </c>
      <c r="D83" s="162">
        <v>0.99</v>
      </c>
      <c r="E83" s="162">
        <v>2.0169999999999999</v>
      </c>
      <c r="F83" s="162">
        <v>2.9239999999999999</v>
      </c>
      <c r="G83" s="162">
        <v>3.9449999999999998</v>
      </c>
      <c r="H83" s="162">
        <v>4.9589999999999996</v>
      </c>
      <c r="I83" s="162">
        <v>5.75</v>
      </c>
      <c r="J83" s="162">
        <v>6.5750000000000002</v>
      </c>
      <c r="K83" s="162">
        <v>7.5350000000000001</v>
      </c>
      <c r="L83" s="162">
        <v>8.5519999999999996</v>
      </c>
      <c r="M83" s="162">
        <v>9.2289999999999992</v>
      </c>
      <c r="N83" s="191"/>
    </row>
    <row r="84" spans="1:14" x14ac:dyDescent="0.25">
      <c r="A84" s="164" t="s">
        <v>2</v>
      </c>
      <c r="B84" s="72"/>
      <c r="C84" s="73">
        <v>1.4999999999999999E-2</v>
      </c>
      <c r="D84" s="73">
        <v>0.69399999999999995</v>
      </c>
      <c r="E84" s="73">
        <v>1.732</v>
      </c>
      <c r="F84" s="73">
        <v>2.722</v>
      </c>
      <c r="G84" s="73">
        <v>3.6579999999999999</v>
      </c>
      <c r="H84" s="73">
        <v>4.3899999999999997</v>
      </c>
      <c r="I84" s="73">
        <v>5.09</v>
      </c>
      <c r="J84" s="73">
        <v>5.5149999999999997</v>
      </c>
      <c r="K84" s="73">
        <v>6.2850000000000001</v>
      </c>
      <c r="L84" s="73">
        <v>7.1630000000000003</v>
      </c>
      <c r="M84" s="73">
        <v>7.8079999999999998</v>
      </c>
      <c r="N84" s="165"/>
    </row>
    <row r="85" spans="1:14" x14ac:dyDescent="0.25">
      <c r="A85" s="166" t="s">
        <v>3</v>
      </c>
      <c r="B85" s="167"/>
      <c r="C85" s="168">
        <v>0.1</v>
      </c>
      <c r="D85" s="168">
        <v>1</v>
      </c>
      <c r="E85" s="168">
        <v>2.0710000000000002</v>
      </c>
      <c r="F85" s="168">
        <v>3.105</v>
      </c>
      <c r="G85" s="168">
        <v>4.0880000000000001</v>
      </c>
      <c r="H85" s="168">
        <v>5.0590000000000002</v>
      </c>
      <c r="I85" s="168">
        <v>5.835</v>
      </c>
      <c r="J85" s="168">
        <v>6.4889999999999999</v>
      </c>
      <c r="K85" s="168">
        <v>7.351</v>
      </c>
      <c r="L85" s="168">
        <v>8.1690000000000005</v>
      </c>
      <c r="M85" s="168">
        <v>8.7260000000000009</v>
      </c>
      <c r="N85" s="192"/>
    </row>
    <row r="86" spans="1:14" x14ac:dyDescent="0.25">
      <c r="A86" s="14" t="s">
        <v>4</v>
      </c>
      <c r="B86" s="170"/>
      <c r="C86" s="171">
        <v>3.5000000000000003E-2</v>
      </c>
      <c r="D86" s="171">
        <v>0.751</v>
      </c>
      <c r="E86" s="171">
        <v>1.8169999999999999</v>
      </c>
      <c r="F86" s="171">
        <v>2.8</v>
      </c>
      <c r="G86" s="171">
        <v>3.7869999999999999</v>
      </c>
      <c r="H86" s="171">
        <v>4.7699999999999996</v>
      </c>
      <c r="I86" s="171">
        <v>5.5</v>
      </c>
      <c r="J86" s="171">
        <v>6.2910000000000004</v>
      </c>
      <c r="K86" s="171">
        <v>7.2270000000000003</v>
      </c>
      <c r="L86" s="171">
        <v>8.0869999999999997</v>
      </c>
      <c r="M86" s="171">
        <v>8.7309999999999999</v>
      </c>
      <c r="N86" s="193"/>
    </row>
    <row r="87" spans="1:14" x14ac:dyDescent="0.25">
      <c r="A87" s="15" t="s">
        <v>5</v>
      </c>
      <c r="B87" s="173"/>
      <c r="C87" s="174">
        <v>0.03</v>
      </c>
      <c r="D87" s="174">
        <v>0.97299999999999998</v>
      </c>
      <c r="E87" s="174">
        <v>1.9790000000000001</v>
      </c>
      <c r="F87" s="174">
        <v>2.99</v>
      </c>
      <c r="G87" s="174">
        <v>3.97</v>
      </c>
      <c r="H87" s="174">
        <v>5</v>
      </c>
      <c r="I87" s="174">
        <v>5.83</v>
      </c>
      <c r="J87" s="174">
        <v>6.6239999999999997</v>
      </c>
      <c r="K87" s="174">
        <v>7.2329999999999997</v>
      </c>
      <c r="L87" s="174">
        <v>7.78</v>
      </c>
      <c r="M87" s="174">
        <v>8.5310000000000006</v>
      </c>
      <c r="N87" s="194"/>
    </row>
    <row r="88" spans="1:14" x14ac:dyDescent="0.25">
      <c r="A88" s="16" t="s">
        <v>6</v>
      </c>
      <c r="B88" s="176"/>
      <c r="C88" s="177">
        <v>0.15</v>
      </c>
      <c r="D88" s="177">
        <v>1.07</v>
      </c>
      <c r="E88" s="177">
        <v>2.1219999999999999</v>
      </c>
      <c r="F88" s="177">
        <v>3.1110000000000002</v>
      </c>
      <c r="G88" s="177">
        <v>4.093</v>
      </c>
      <c r="H88" s="177">
        <v>5.14</v>
      </c>
      <c r="I88" s="177">
        <v>5.92</v>
      </c>
      <c r="J88" s="177">
        <v>6.58</v>
      </c>
      <c r="K88" s="177">
        <v>7.4089999999999998</v>
      </c>
      <c r="L88" s="177">
        <v>8.109</v>
      </c>
      <c r="M88" s="177">
        <v>8.5530000000000008</v>
      </c>
      <c r="N88" s="195"/>
    </row>
    <row r="89" spans="1:14" x14ac:dyDescent="0.25">
      <c r="A89" s="17" t="s">
        <v>7</v>
      </c>
      <c r="B89" s="179"/>
      <c r="C89" s="180">
        <v>0.05</v>
      </c>
      <c r="D89" s="180">
        <v>0.626</v>
      </c>
      <c r="E89" s="180">
        <v>1.6779999999999999</v>
      </c>
      <c r="F89" s="180">
        <v>2.6739999999999999</v>
      </c>
      <c r="G89" s="180">
        <v>3.6549999999999998</v>
      </c>
      <c r="H89" s="180">
        <v>4.68</v>
      </c>
      <c r="I89" s="180">
        <v>5.4809999999999999</v>
      </c>
      <c r="J89" s="180">
        <v>6.27</v>
      </c>
      <c r="K89" s="180">
        <v>7.2030000000000003</v>
      </c>
      <c r="L89" s="180">
        <v>8.0429999999999993</v>
      </c>
      <c r="M89" s="180">
        <v>8.6609999999999996</v>
      </c>
      <c r="N89" s="196"/>
    </row>
    <row r="90" spans="1:14" x14ac:dyDescent="0.25">
      <c r="A90" s="18" t="s">
        <v>8</v>
      </c>
      <c r="B90" s="182"/>
      <c r="C90" s="183">
        <v>0.05</v>
      </c>
      <c r="D90" s="183">
        <v>0.77</v>
      </c>
      <c r="E90" s="183">
        <v>1.78</v>
      </c>
      <c r="F90" s="183">
        <v>2.75</v>
      </c>
      <c r="G90" s="183">
        <v>3.8010000000000002</v>
      </c>
      <c r="H90" s="183">
        <v>4.75</v>
      </c>
      <c r="I90" s="183">
        <v>5.45</v>
      </c>
      <c r="J90" s="183">
        <v>6</v>
      </c>
      <c r="K90" s="183">
        <v>6.8730000000000002</v>
      </c>
      <c r="L90" s="183">
        <v>7.64</v>
      </c>
      <c r="M90" s="183">
        <v>8.0649999999999995</v>
      </c>
      <c r="N90" s="197"/>
    </row>
    <row r="91" spans="1:14" x14ac:dyDescent="0.25">
      <c r="A91" s="185" t="s">
        <v>9</v>
      </c>
      <c r="B91" s="186"/>
      <c r="C91" s="187">
        <v>0</v>
      </c>
      <c r="D91" s="187">
        <v>0.12</v>
      </c>
      <c r="E91" s="187">
        <v>1.083</v>
      </c>
      <c r="F91" s="187">
        <v>1.9339999999999999</v>
      </c>
      <c r="G91" s="187">
        <v>2.927</v>
      </c>
      <c r="H91" s="187">
        <v>3.9540000000000002</v>
      </c>
      <c r="I91" s="187">
        <v>4.7880000000000003</v>
      </c>
      <c r="J91" s="187">
        <v>5.5750000000000002</v>
      </c>
      <c r="K91" s="187">
        <v>6.5890000000000004</v>
      </c>
      <c r="L91" s="187">
        <v>7.6390000000000002</v>
      </c>
      <c r="M91" s="187">
        <v>8.3360000000000003</v>
      </c>
      <c r="N91" s="198"/>
    </row>
    <row r="95" spans="1:14" x14ac:dyDescent="0.25">
      <c r="A95" s="203" t="s">
        <v>34</v>
      </c>
    </row>
    <row r="97" spans="1:15" x14ac:dyDescent="0.25">
      <c r="C97" s="238" t="s">
        <v>13</v>
      </c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</row>
    <row r="98" spans="1:15" x14ac:dyDescent="0.25">
      <c r="C98" s="60">
        <v>43661</v>
      </c>
      <c r="D98" s="60">
        <v>43662</v>
      </c>
      <c r="E98" s="60">
        <v>43663</v>
      </c>
      <c r="F98" s="60">
        <v>43664</v>
      </c>
      <c r="G98" s="60">
        <v>43665</v>
      </c>
      <c r="H98" s="60">
        <v>43666</v>
      </c>
      <c r="I98" s="60">
        <v>43667</v>
      </c>
      <c r="J98" s="205">
        <v>43668</v>
      </c>
      <c r="K98" s="205">
        <v>43669</v>
      </c>
      <c r="L98" s="60">
        <v>43670</v>
      </c>
      <c r="M98" s="60" t="s">
        <v>14</v>
      </c>
      <c r="N98" s="61" t="s">
        <v>36</v>
      </c>
      <c r="O98" s="207" t="s">
        <v>15</v>
      </c>
    </row>
    <row r="99" spans="1:15" x14ac:dyDescent="0.25">
      <c r="C99" s="60"/>
      <c r="D99" s="60"/>
      <c r="E99" s="60"/>
      <c r="F99" s="60"/>
      <c r="G99" s="60"/>
      <c r="H99" s="60"/>
      <c r="I99" s="60"/>
      <c r="J99" s="205"/>
      <c r="K99" s="205"/>
      <c r="L99" s="60"/>
      <c r="M99" s="60"/>
      <c r="N99" s="62"/>
      <c r="O99" s="207"/>
    </row>
    <row r="100" spans="1:15" x14ac:dyDescent="0.25">
      <c r="A100" s="63" t="s">
        <v>0</v>
      </c>
      <c r="B100" s="64"/>
      <c r="C100" s="202">
        <f t="shared" ref="C100:L100" si="26">D19-C19</f>
        <v>1.548</v>
      </c>
      <c r="D100" s="202">
        <f t="shared" si="26"/>
        <v>1.9289999999999998</v>
      </c>
      <c r="E100" s="202">
        <f t="shared" si="26"/>
        <v>2.0250000000000004</v>
      </c>
      <c r="F100" s="202">
        <f t="shared" si="26"/>
        <v>1.9939999999999998</v>
      </c>
      <c r="G100" s="202">
        <f t="shared" si="26"/>
        <v>1.9410000000000007</v>
      </c>
      <c r="H100" s="202">
        <f t="shared" si="26"/>
        <v>1.5299999999999994</v>
      </c>
      <c r="I100" s="202">
        <f t="shared" si="26"/>
        <v>1.3000000000000007</v>
      </c>
      <c r="J100" s="206">
        <f t="shared" si="26"/>
        <v>1.7619999999999987</v>
      </c>
      <c r="K100" s="206">
        <f t="shared" si="26"/>
        <v>1.4920000000000009</v>
      </c>
      <c r="L100" s="202">
        <f t="shared" si="26"/>
        <v>1.552999999999999</v>
      </c>
      <c r="M100" s="65">
        <v>17.106999999999999</v>
      </c>
      <c r="N100" s="204">
        <f>SUM(C100:L100)</f>
        <v>17.073999999999998</v>
      </c>
      <c r="O100" s="208">
        <f>N100+N148</f>
        <v>33.414999999999992</v>
      </c>
    </row>
    <row r="101" spans="1:15" x14ac:dyDescent="0.25">
      <c r="A101" s="67" t="s">
        <v>1</v>
      </c>
      <c r="B101" s="68"/>
      <c r="C101" s="202">
        <f t="shared" ref="C101:L101" si="27">D20-C20</f>
        <v>1.488</v>
      </c>
      <c r="D101" s="202">
        <f t="shared" si="27"/>
        <v>1.8180000000000001</v>
      </c>
      <c r="E101" s="202">
        <f t="shared" si="27"/>
        <v>1.6840000000000002</v>
      </c>
      <c r="F101" s="202">
        <f t="shared" si="27"/>
        <v>1.984</v>
      </c>
      <c r="G101" s="202">
        <f t="shared" si="27"/>
        <v>1.9169999999999998</v>
      </c>
      <c r="H101" s="202">
        <f t="shared" si="27"/>
        <v>1.4629999999999992</v>
      </c>
      <c r="I101" s="202">
        <f t="shared" si="27"/>
        <v>1.2000000000000011</v>
      </c>
      <c r="J101" s="206">
        <f t="shared" si="27"/>
        <v>1.4700000000000006</v>
      </c>
      <c r="K101" s="206">
        <f t="shared" si="27"/>
        <v>1.5569999999999986</v>
      </c>
      <c r="L101" s="202">
        <f t="shared" si="27"/>
        <v>1.2889999999999997</v>
      </c>
      <c r="M101" s="69">
        <v>15.930999999999999</v>
      </c>
      <c r="N101" s="204">
        <f t="shared" ref="N101:N109" si="28">SUM(C101:L101)</f>
        <v>15.87</v>
      </c>
      <c r="O101" s="208">
        <f t="shared" ref="O101:O109" si="29">N101+N149</f>
        <v>32.591000000000001</v>
      </c>
    </row>
    <row r="102" spans="1:15" x14ac:dyDescent="0.25">
      <c r="A102" s="71" t="s">
        <v>2</v>
      </c>
      <c r="B102" s="72"/>
      <c r="C102" s="202">
        <f t="shared" ref="C102:L102" si="30">D21-C21</f>
        <v>1.589</v>
      </c>
      <c r="D102" s="202">
        <f t="shared" si="30"/>
        <v>2.0830000000000002</v>
      </c>
      <c r="E102" s="202">
        <f t="shared" si="30"/>
        <v>2.0130000000000003</v>
      </c>
      <c r="F102" s="202">
        <f t="shared" si="30"/>
        <v>2.0229999999999997</v>
      </c>
      <c r="G102" s="202">
        <f t="shared" si="30"/>
        <v>2.0820000000000007</v>
      </c>
      <c r="H102" s="202">
        <f t="shared" si="30"/>
        <v>1.5549999999999997</v>
      </c>
      <c r="I102" s="202">
        <f t="shared" si="30"/>
        <v>1.6369999999999987</v>
      </c>
      <c r="J102" s="206">
        <f t="shared" si="30"/>
        <v>1.7230000000000008</v>
      </c>
      <c r="K102" s="206">
        <f t="shared" si="30"/>
        <v>1.6700000000000017</v>
      </c>
      <c r="L102" s="202">
        <f t="shared" si="30"/>
        <v>1.6929999999999978</v>
      </c>
      <c r="M102" s="73">
        <v>18.113</v>
      </c>
      <c r="N102" s="204">
        <f t="shared" si="28"/>
        <v>18.067999999999998</v>
      </c>
      <c r="O102" s="208">
        <f t="shared" si="29"/>
        <v>36.103499999999997</v>
      </c>
    </row>
    <row r="103" spans="1:15" x14ac:dyDescent="0.25">
      <c r="A103" s="75" t="s">
        <v>3</v>
      </c>
      <c r="B103" s="76"/>
      <c r="C103" s="202">
        <f t="shared" ref="C103:L103" si="31">D22-C22</f>
        <v>1.3170000000000002</v>
      </c>
      <c r="D103" s="202">
        <f t="shared" si="31"/>
        <v>1.9590000000000001</v>
      </c>
      <c r="E103" s="202">
        <f t="shared" si="31"/>
        <v>1.6440000000000001</v>
      </c>
      <c r="F103" s="202">
        <f t="shared" si="31"/>
        <v>1.8999999999999995</v>
      </c>
      <c r="G103" s="202">
        <f t="shared" si="31"/>
        <v>1.9449999999999994</v>
      </c>
      <c r="H103" s="202">
        <f t="shared" si="31"/>
        <v>1.1160000000000014</v>
      </c>
      <c r="I103" s="202">
        <f t="shared" si="31"/>
        <v>1.2939999999999987</v>
      </c>
      <c r="J103" s="206">
        <f t="shared" si="31"/>
        <v>1.5390000000000015</v>
      </c>
      <c r="K103" s="206">
        <f t="shared" si="31"/>
        <v>1.5489999999999995</v>
      </c>
      <c r="L103" s="202">
        <f t="shared" si="31"/>
        <v>1.3469999999999995</v>
      </c>
      <c r="M103" s="77">
        <v>15.76</v>
      </c>
      <c r="N103" s="204">
        <f t="shared" si="28"/>
        <v>15.61</v>
      </c>
      <c r="O103" s="208">
        <f t="shared" si="29"/>
        <v>30.574999999999996</v>
      </c>
    </row>
    <row r="104" spans="1:15" x14ac:dyDescent="0.25">
      <c r="A104" s="79" t="s">
        <v>4</v>
      </c>
      <c r="B104" s="80"/>
      <c r="C104" s="202">
        <f t="shared" ref="C104:L104" si="32">D23-C23</f>
        <v>1.5610000000000002</v>
      </c>
      <c r="D104" s="202">
        <f t="shared" si="32"/>
        <v>1.556</v>
      </c>
      <c r="E104" s="202">
        <f t="shared" si="32"/>
        <v>1.746</v>
      </c>
      <c r="F104" s="202">
        <f t="shared" si="32"/>
        <v>2.0009999999999994</v>
      </c>
      <c r="G104" s="202">
        <f t="shared" si="32"/>
        <v>1.931</v>
      </c>
      <c r="H104" s="202">
        <f t="shared" si="32"/>
        <v>1.2350000000000012</v>
      </c>
      <c r="I104" s="202">
        <f t="shared" si="32"/>
        <v>0.86899999999999977</v>
      </c>
      <c r="J104" s="206">
        <f t="shared" si="32"/>
        <v>1.33</v>
      </c>
      <c r="K104" s="206">
        <f t="shared" si="32"/>
        <v>1.3449999999999989</v>
      </c>
      <c r="L104" s="202">
        <f t="shared" si="32"/>
        <v>1.3810000000000002</v>
      </c>
      <c r="M104" s="81">
        <v>15.135</v>
      </c>
      <c r="N104" s="204">
        <f t="shared" si="28"/>
        <v>14.954999999999998</v>
      </c>
      <c r="O104" s="208">
        <f t="shared" si="29"/>
        <v>30.47</v>
      </c>
    </row>
    <row r="105" spans="1:15" x14ac:dyDescent="0.25">
      <c r="A105" s="83" t="s">
        <v>5</v>
      </c>
      <c r="B105" s="84"/>
      <c r="C105" s="202">
        <f t="shared" ref="C105:L105" si="33">D24-C24</f>
        <v>1.8449999999999998</v>
      </c>
      <c r="D105" s="202">
        <f t="shared" si="33"/>
        <v>1.9209999999999998</v>
      </c>
      <c r="E105" s="202">
        <f t="shared" si="33"/>
        <v>1.7690000000000001</v>
      </c>
      <c r="F105" s="202">
        <f t="shared" si="33"/>
        <v>1.8159999999999998</v>
      </c>
      <c r="G105" s="202">
        <f t="shared" si="33"/>
        <v>1.6189999999999998</v>
      </c>
      <c r="H105" s="202">
        <f t="shared" si="33"/>
        <v>0.54600000000000115</v>
      </c>
      <c r="I105" s="202">
        <f t="shared" si="33"/>
        <v>0.38400000000000034</v>
      </c>
      <c r="J105" s="206">
        <f t="shared" si="33"/>
        <v>1.5199999999999996</v>
      </c>
      <c r="K105" s="206">
        <f t="shared" si="33"/>
        <v>1.4480000000000004</v>
      </c>
      <c r="L105" s="202">
        <f t="shared" si="33"/>
        <v>1.0399999999999991</v>
      </c>
      <c r="M105" s="85">
        <v>14.218</v>
      </c>
      <c r="N105" s="204">
        <f t="shared" si="28"/>
        <v>13.907999999999999</v>
      </c>
      <c r="O105" s="208">
        <f t="shared" si="29"/>
        <v>27.963000000000001</v>
      </c>
    </row>
    <row r="106" spans="1:15" x14ac:dyDescent="0.25">
      <c r="A106" s="87" t="s">
        <v>6</v>
      </c>
      <c r="B106" s="88"/>
      <c r="C106" s="202">
        <f t="shared" ref="C106:L106" si="34">D25-C25</f>
        <v>1.6990000000000001</v>
      </c>
      <c r="D106" s="202">
        <f t="shared" si="34"/>
        <v>1.649</v>
      </c>
      <c r="E106" s="202">
        <f t="shared" si="34"/>
        <v>2.0300000000000002</v>
      </c>
      <c r="F106" s="202">
        <f t="shared" si="34"/>
        <v>1.7549999999999999</v>
      </c>
      <c r="G106" s="202">
        <f t="shared" si="34"/>
        <v>1.8359999999999994</v>
      </c>
      <c r="H106" s="202">
        <f t="shared" si="34"/>
        <v>1.3120000000000012</v>
      </c>
      <c r="I106" s="202">
        <f t="shared" si="34"/>
        <v>1.0559999999999992</v>
      </c>
      <c r="J106" s="206">
        <f t="shared" si="34"/>
        <v>1.8309999999999995</v>
      </c>
      <c r="K106" s="206">
        <f t="shared" si="34"/>
        <v>1.4320000000000004</v>
      </c>
      <c r="L106" s="202">
        <f t="shared" si="34"/>
        <v>1.1700000000000017</v>
      </c>
      <c r="M106" s="89">
        <v>16.042000000000002</v>
      </c>
      <c r="N106" s="204">
        <f t="shared" si="28"/>
        <v>15.770000000000001</v>
      </c>
      <c r="O106" s="208">
        <f t="shared" si="29"/>
        <v>31.698</v>
      </c>
    </row>
    <row r="107" spans="1:15" x14ac:dyDescent="0.25">
      <c r="A107" s="91" t="s">
        <v>7</v>
      </c>
      <c r="B107" s="92"/>
      <c r="C107" s="202">
        <f t="shared" ref="C107:L107" si="35">D26-C26</f>
        <v>1.42</v>
      </c>
      <c r="D107" s="202">
        <f t="shared" si="35"/>
        <v>2.0310000000000001</v>
      </c>
      <c r="E107" s="202">
        <f t="shared" si="35"/>
        <v>2.0779999999999998</v>
      </c>
      <c r="F107" s="202">
        <f t="shared" si="35"/>
        <v>1.9139999999999997</v>
      </c>
      <c r="G107" s="202">
        <f t="shared" si="35"/>
        <v>1.8430000000000009</v>
      </c>
      <c r="H107" s="202">
        <f t="shared" si="35"/>
        <v>1.004999999999999</v>
      </c>
      <c r="I107" s="202">
        <f t="shared" si="35"/>
        <v>1.3979999999999997</v>
      </c>
      <c r="J107" s="206">
        <f t="shared" si="35"/>
        <v>0.93900000000000006</v>
      </c>
      <c r="K107" s="206">
        <f t="shared" si="35"/>
        <v>1.2830000000000013</v>
      </c>
      <c r="L107" s="202">
        <f t="shared" si="35"/>
        <v>1.4139999999999997</v>
      </c>
      <c r="M107" s="93">
        <v>15.49</v>
      </c>
      <c r="N107" s="204">
        <f t="shared" si="28"/>
        <v>15.325000000000001</v>
      </c>
      <c r="O107" s="208">
        <f t="shared" si="29"/>
        <v>30.590000000000003</v>
      </c>
    </row>
    <row r="108" spans="1:15" x14ac:dyDescent="0.25">
      <c r="A108" s="95" t="s">
        <v>8</v>
      </c>
      <c r="B108" s="96"/>
      <c r="C108" s="202">
        <f t="shared" ref="C108:L108" si="36">D27-C27</f>
        <v>1.1679999999999999</v>
      </c>
      <c r="D108" s="202">
        <f t="shared" si="36"/>
        <v>1.7340000000000002</v>
      </c>
      <c r="E108" s="202">
        <f t="shared" si="36"/>
        <v>1.835</v>
      </c>
      <c r="F108" s="202">
        <f t="shared" si="36"/>
        <v>1.9719999999999995</v>
      </c>
      <c r="G108" s="202">
        <f t="shared" si="36"/>
        <v>1.7470000000000008</v>
      </c>
      <c r="H108" s="202">
        <f t="shared" si="36"/>
        <v>0.82000000000000028</v>
      </c>
      <c r="I108" s="202">
        <f t="shared" si="36"/>
        <v>0.94399999999999906</v>
      </c>
      <c r="J108" s="206">
        <f t="shared" si="36"/>
        <v>1.5950000000000006</v>
      </c>
      <c r="K108" s="206">
        <f t="shared" si="36"/>
        <v>1.3539999999999992</v>
      </c>
      <c r="L108" s="202">
        <f t="shared" si="36"/>
        <v>1.2230000000000008</v>
      </c>
      <c r="M108" s="97">
        <v>14.541</v>
      </c>
      <c r="N108" s="204">
        <f t="shared" si="28"/>
        <v>14.391999999999999</v>
      </c>
      <c r="O108" s="208">
        <f t="shared" si="29"/>
        <v>30.593999999999998</v>
      </c>
    </row>
    <row r="109" spans="1:15" x14ac:dyDescent="0.25">
      <c r="A109" s="99" t="s">
        <v>9</v>
      </c>
      <c r="B109" s="100"/>
      <c r="C109" s="202">
        <f t="shared" ref="C109:L109" si="37">D28-C28</f>
        <v>0.153</v>
      </c>
      <c r="D109" s="202">
        <f t="shared" si="37"/>
        <v>1.4179999999999999</v>
      </c>
      <c r="E109" s="202">
        <f t="shared" si="37"/>
        <v>1.9850000000000001</v>
      </c>
      <c r="F109" s="202">
        <f t="shared" si="37"/>
        <v>2.0490000000000004</v>
      </c>
      <c r="G109" s="202">
        <f t="shared" si="37"/>
        <v>2.0049999999999999</v>
      </c>
      <c r="H109" s="202">
        <f t="shared" si="37"/>
        <v>1.5509999999999993</v>
      </c>
      <c r="I109" s="202">
        <f t="shared" si="37"/>
        <v>1.3529999999999998</v>
      </c>
      <c r="J109" s="206">
        <f t="shared" si="37"/>
        <v>1.5410000000000004</v>
      </c>
      <c r="K109" s="206">
        <f t="shared" si="37"/>
        <v>0.79499999999999993</v>
      </c>
      <c r="L109" s="202">
        <f t="shared" si="37"/>
        <v>1.2910000000000004</v>
      </c>
      <c r="M109" s="102">
        <v>14.141</v>
      </c>
      <c r="N109" s="204">
        <f t="shared" si="28"/>
        <v>14.141</v>
      </c>
      <c r="O109" s="208">
        <f t="shared" si="29"/>
        <v>27.835999999999999</v>
      </c>
    </row>
    <row r="112" spans="1:15" x14ac:dyDescent="0.25">
      <c r="C112" s="238" t="s">
        <v>16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</row>
    <row r="113" spans="1:15" x14ac:dyDescent="0.25">
      <c r="C113" s="60">
        <v>43661</v>
      </c>
      <c r="D113" s="60">
        <v>43662</v>
      </c>
      <c r="E113" s="60">
        <v>43663</v>
      </c>
      <c r="F113" s="60">
        <v>43664</v>
      </c>
      <c r="G113" s="60">
        <v>43665</v>
      </c>
      <c r="H113" s="60">
        <v>43666</v>
      </c>
      <c r="I113" s="60">
        <v>43667</v>
      </c>
      <c r="J113" s="60">
        <v>43668</v>
      </c>
      <c r="K113" s="60">
        <v>43669</v>
      </c>
      <c r="L113" s="60">
        <v>43670</v>
      </c>
      <c r="M113" s="60" t="s">
        <v>14</v>
      </c>
      <c r="N113" s="61" t="s">
        <v>15</v>
      </c>
      <c r="O113" s="207" t="s">
        <v>15</v>
      </c>
    </row>
    <row r="114" spans="1:15" x14ac:dyDescent="0.25"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104"/>
      <c r="O114" s="207"/>
    </row>
    <row r="115" spans="1:15" x14ac:dyDescent="0.25">
      <c r="A115" s="63" t="s">
        <v>0</v>
      </c>
      <c r="B115" s="64"/>
      <c r="C115" s="202">
        <f t="shared" ref="C115:L115" si="38">D34-C34</f>
        <v>0.82199999999999995</v>
      </c>
      <c r="D115" s="202">
        <f t="shared" si="38"/>
        <v>0.88400000000000001</v>
      </c>
      <c r="E115" s="202">
        <f t="shared" si="38"/>
        <v>0.96199999999999997</v>
      </c>
      <c r="F115" s="202">
        <f t="shared" si="38"/>
        <v>1.0129999999999999</v>
      </c>
      <c r="G115" s="202">
        <f t="shared" si="38"/>
        <v>0.95100000000000051</v>
      </c>
      <c r="H115" s="202">
        <f t="shared" si="38"/>
        <v>0.79299999999999926</v>
      </c>
      <c r="I115" s="202">
        <f t="shared" si="38"/>
        <v>0.82900000000000063</v>
      </c>
      <c r="J115" s="206">
        <f t="shared" si="38"/>
        <v>0.93900000000000006</v>
      </c>
      <c r="K115" s="206">
        <f t="shared" si="38"/>
        <v>0.98299999999999965</v>
      </c>
      <c r="L115" s="202">
        <f t="shared" si="38"/>
        <v>0.86800000000000033</v>
      </c>
      <c r="M115" s="65">
        <v>9.0540000000000003</v>
      </c>
      <c r="N115" s="204">
        <f>SUM(C115:L115)</f>
        <v>9.0440000000000005</v>
      </c>
      <c r="O115" s="208">
        <f>N115+N163</f>
        <v>18.114000000000001</v>
      </c>
    </row>
    <row r="116" spans="1:15" x14ac:dyDescent="0.25">
      <c r="A116" s="67" t="s">
        <v>1</v>
      </c>
      <c r="B116" s="68"/>
      <c r="C116" s="202">
        <f t="shared" ref="C116:L116" si="39">D35-C35</f>
        <v>0.91599999999999993</v>
      </c>
      <c r="D116" s="202">
        <f t="shared" si="39"/>
        <v>0.96799999999999997</v>
      </c>
      <c r="E116" s="202">
        <f t="shared" si="39"/>
        <v>0.85200000000000009</v>
      </c>
      <c r="F116" s="202">
        <f t="shared" si="39"/>
        <v>0.99900000000000011</v>
      </c>
      <c r="G116" s="202">
        <f t="shared" si="39"/>
        <v>1.0269999999999997</v>
      </c>
      <c r="H116" s="202">
        <f t="shared" si="39"/>
        <v>0.78800000000000026</v>
      </c>
      <c r="I116" s="202">
        <f t="shared" si="39"/>
        <v>0.83000000000000007</v>
      </c>
      <c r="J116" s="206">
        <f t="shared" si="39"/>
        <v>0.95099999999999962</v>
      </c>
      <c r="K116" s="206">
        <v>1</v>
      </c>
      <c r="L116" s="202">
        <f t="shared" si="39"/>
        <v>0.6769999999999996</v>
      </c>
      <c r="M116" s="69">
        <v>9.0609999999999999</v>
      </c>
      <c r="N116" s="204">
        <f t="shared" ref="N116:N124" si="40">SUM(C116:L116)</f>
        <v>9.0079999999999991</v>
      </c>
      <c r="O116" s="208">
        <f t="shared" ref="O116:O124" si="41">N116+N164</f>
        <v>18.207000000000001</v>
      </c>
    </row>
    <row r="117" spans="1:15" x14ac:dyDescent="0.25">
      <c r="A117" s="71" t="s">
        <v>2</v>
      </c>
      <c r="B117" s="72"/>
      <c r="C117" s="202">
        <f t="shared" ref="C117:L117" si="42">D36-C36</f>
        <v>0.69</v>
      </c>
      <c r="D117" s="202">
        <f t="shared" si="42"/>
        <v>1.0180000000000002</v>
      </c>
      <c r="E117" s="202">
        <f t="shared" si="42"/>
        <v>0.99499999999999988</v>
      </c>
      <c r="F117" s="202">
        <f t="shared" si="42"/>
        <v>0.88700000000000001</v>
      </c>
      <c r="G117" s="202">
        <f t="shared" si="42"/>
        <v>0.59899999999999975</v>
      </c>
      <c r="H117" s="202">
        <f t="shared" si="42"/>
        <v>0.6720000000000006</v>
      </c>
      <c r="I117" s="202">
        <f t="shared" si="42"/>
        <v>0.59499999999999975</v>
      </c>
      <c r="J117" s="206">
        <f t="shared" si="42"/>
        <v>0.73500000000000032</v>
      </c>
      <c r="K117" s="206">
        <f t="shared" si="42"/>
        <v>0.79899999999999949</v>
      </c>
      <c r="L117" s="202">
        <f t="shared" si="42"/>
        <v>0.62300000000000022</v>
      </c>
      <c r="M117" s="73">
        <v>7.6280000000000001</v>
      </c>
      <c r="N117" s="204">
        <f t="shared" si="40"/>
        <v>7.6130000000000004</v>
      </c>
      <c r="O117" s="208">
        <f t="shared" si="41"/>
        <v>15.406000000000001</v>
      </c>
    </row>
    <row r="118" spans="1:15" x14ac:dyDescent="0.25">
      <c r="A118" s="75" t="s">
        <v>3</v>
      </c>
      <c r="B118" s="76"/>
      <c r="C118" s="202">
        <f t="shared" ref="C118:L118" si="43">D37-C37</f>
        <v>0.85499999999999998</v>
      </c>
      <c r="D118" s="202">
        <f t="shared" si="43"/>
        <v>0.90199999999999991</v>
      </c>
      <c r="E118" s="202">
        <f t="shared" si="43"/>
        <v>0.83899999999999997</v>
      </c>
      <c r="F118" s="202">
        <f t="shared" si="43"/>
        <v>0.99299999999999988</v>
      </c>
      <c r="G118" s="202">
        <f t="shared" si="43"/>
        <v>1.0420000000000003</v>
      </c>
      <c r="H118" s="202">
        <f t="shared" si="43"/>
        <v>0.7889999999999997</v>
      </c>
      <c r="I118" s="202">
        <f t="shared" si="43"/>
        <v>0.75200000000000067</v>
      </c>
      <c r="J118" s="206">
        <f t="shared" si="43"/>
        <v>0.91799999999999926</v>
      </c>
      <c r="K118" s="206">
        <f t="shared" si="43"/>
        <v>0.88399999999999945</v>
      </c>
      <c r="L118" s="202">
        <f t="shared" si="43"/>
        <v>0.7580000000000009</v>
      </c>
      <c r="M118" s="77">
        <v>8.782</v>
      </c>
      <c r="N118" s="204">
        <f t="shared" si="40"/>
        <v>8.7319999999999993</v>
      </c>
      <c r="O118" s="208">
        <f t="shared" si="41"/>
        <v>17.357999999999997</v>
      </c>
    </row>
    <row r="119" spans="1:15" x14ac:dyDescent="0.25">
      <c r="A119" s="79" t="s">
        <v>4</v>
      </c>
      <c r="B119" s="80"/>
      <c r="C119" s="202">
        <f t="shared" ref="C119:L119" si="44">D38-C38</f>
        <v>0.92</v>
      </c>
      <c r="D119" s="202">
        <f t="shared" si="44"/>
        <v>0.97449999999999992</v>
      </c>
      <c r="E119" s="202">
        <f t="shared" si="44"/>
        <v>0.8294999999999999</v>
      </c>
      <c r="F119" s="202">
        <f t="shared" si="44"/>
        <v>1.0070000000000001</v>
      </c>
      <c r="G119" s="202">
        <f t="shared" si="44"/>
        <v>1.0170000000000003</v>
      </c>
      <c r="H119" s="202">
        <f t="shared" si="44"/>
        <v>0.78200000000000003</v>
      </c>
      <c r="I119" s="202">
        <f t="shared" si="44"/>
        <v>0.77499999999999947</v>
      </c>
      <c r="J119" s="206">
        <f t="shared" si="44"/>
        <v>0.96</v>
      </c>
      <c r="K119" s="206">
        <f t="shared" si="44"/>
        <v>0.9090000000000007</v>
      </c>
      <c r="L119" s="202">
        <f t="shared" si="44"/>
        <v>0.81799999999999962</v>
      </c>
      <c r="M119" s="81">
        <v>9.1120000000000001</v>
      </c>
      <c r="N119" s="204">
        <f t="shared" si="40"/>
        <v>8.9919999999999991</v>
      </c>
      <c r="O119" s="208">
        <f t="shared" si="41"/>
        <v>17.687999999999999</v>
      </c>
    </row>
    <row r="120" spans="1:15" x14ac:dyDescent="0.25">
      <c r="A120" s="83" t="s">
        <v>5</v>
      </c>
      <c r="B120" s="84"/>
      <c r="C120" s="202">
        <f t="shared" ref="C120:L120" si="45">D39-C39</f>
        <v>0.88200000000000001</v>
      </c>
      <c r="D120" s="202">
        <f t="shared" si="45"/>
        <v>1.069</v>
      </c>
      <c r="E120" s="202">
        <f t="shared" si="45"/>
        <v>0.95899999999999985</v>
      </c>
      <c r="F120" s="202">
        <f t="shared" si="45"/>
        <v>0.98600000000000021</v>
      </c>
      <c r="G120" s="202">
        <f t="shared" si="45"/>
        <v>1.0220000000000002</v>
      </c>
      <c r="H120" s="202">
        <f t="shared" si="45"/>
        <v>0.83199999999999985</v>
      </c>
      <c r="I120" s="202">
        <f t="shared" si="45"/>
        <v>0.72999999999999954</v>
      </c>
      <c r="J120" s="206">
        <f t="shared" si="45"/>
        <v>0.62199999999999989</v>
      </c>
      <c r="K120" s="206">
        <f t="shared" si="45"/>
        <v>0.42300000000000004</v>
      </c>
      <c r="L120" s="202">
        <f t="shared" si="45"/>
        <v>0.7889999999999997</v>
      </c>
      <c r="M120" s="85">
        <v>8.3439999999999994</v>
      </c>
      <c r="N120" s="204">
        <f t="shared" si="40"/>
        <v>8.3140000000000001</v>
      </c>
      <c r="O120" s="208">
        <f t="shared" si="41"/>
        <v>16.815000000000001</v>
      </c>
    </row>
    <row r="121" spans="1:15" x14ac:dyDescent="0.25">
      <c r="A121" s="87" t="s">
        <v>6</v>
      </c>
      <c r="B121" s="88"/>
      <c r="C121" s="202">
        <f t="shared" ref="C121:L121" si="46">D40-C40</f>
        <v>0.93800000000000006</v>
      </c>
      <c r="D121" s="202">
        <f t="shared" si="46"/>
        <v>1.0269999999999999</v>
      </c>
      <c r="E121" s="202">
        <f t="shared" si="46"/>
        <v>0.95900000000000007</v>
      </c>
      <c r="F121" s="202">
        <f t="shared" si="46"/>
        <v>0.98600000000000021</v>
      </c>
      <c r="G121" s="202">
        <f t="shared" si="46"/>
        <v>1.0430000000000001</v>
      </c>
      <c r="H121" s="202">
        <f t="shared" si="46"/>
        <v>0.7889999999999997</v>
      </c>
      <c r="I121" s="202">
        <f t="shared" si="46"/>
        <v>0.80799999999999983</v>
      </c>
      <c r="J121" s="206">
        <f t="shared" si="46"/>
        <v>0.9009999999999998</v>
      </c>
      <c r="K121" s="206">
        <f t="shared" si="46"/>
        <v>0.75600000000000023</v>
      </c>
      <c r="L121" s="202">
        <f t="shared" si="46"/>
        <v>0.5470000000000006</v>
      </c>
      <c r="M121" s="110">
        <v>8.89</v>
      </c>
      <c r="N121" s="204">
        <f t="shared" si="40"/>
        <v>8.7540000000000013</v>
      </c>
      <c r="O121" s="208">
        <f t="shared" si="41"/>
        <v>17.157000000000004</v>
      </c>
    </row>
    <row r="122" spans="1:15" x14ac:dyDescent="0.25">
      <c r="A122" s="91" t="s">
        <v>7</v>
      </c>
      <c r="B122" s="92"/>
      <c r="C122" s="202">
        <f t="shared" ref="C122:L122" si="47">D41-C41</f>
        <v>0.74</v>
      </c>
      <c r="D122" s="202">
        <f t="shared" si="47"/>
        <v>1.0699999999999998</v>
      </c>
      <c r="E122" s="202">
        <f t="shared" si="47"/>
        <v>1.0120000000000002</v>
      </c>
      <c r="F122" s="202">
        <f t="shared" si="47"/>
        <v>0.99699999999999989</v>
      </c>
      <c r="G122" s="202">
        <f t="shared" si="47"/>
        <v>1.0609999999999999</v>
      </c>
      <c r="H122" s="202">
        <f t="shared" si="47"/>
        <v>0.7889999999999997</v>
      </c>
      <c r="I122" s="202">
        <f t="shared" si="47"/>
        <v>0.75200000000000067</v>
      </c>
      <c r="J122" s="206">
        <f t="shared" si="47"/>
        <v>0.96199999999999974</v>
      </c>
      <c r="K122" s="206">
        <f t="shared" si="47"/>
        <v>0.90199999999999925</v>
      </c>
      <c r="L122" s="202">
        <f t="shared" si="47"/>
        <v>0.64500000000000135</v>
      </c>
      <c r="M122" s="112">
        <v>9.0500000000000007</v>
      </c>
      <c r="N122" s="204">
        <f t="shared" si="40"/>
        <v>8.9300000000000015</v>
      </c>
      <c r="O122" s="208">
        <f t="shared" si="41"/>
        <v>17.541000000000004</v>
      </c>
    </row>
    <row r="123" spans="1:15" x14ac:dyDescent="0.25">
      <c r="A123" s="95" t="s">
        <v>8</v>
      </c>
      <c r="B123" s="96"/>
      <c r="C123" s="202">
        <f t="shared" ref="C123:L123" si="48">D42-C42</f>
        <v>0.77500000000000002</v>
      </c>
      <c r="D123" s="202">
        <f t="shared" si="48"/>
        <v>0.96799999999999997</v>
      </c>
      <c r="E123" s="202">
        <f t="shared" si="48"/>
        <v>1.042</v>
      </c>
      <c r="F123" s="202">
        <f t="shared" si="48"/>
        <v>1</v>
      </c>
      <c r="G123" s="202">
        <f t="shared" si="48"/>
        <v>0.8400000000000003</v>
      </c>
      <c r="H123" s="202">
        <f t="shared" si="48"/>
        <v>0.83000000000000007</v>
      </c>
      <c r="I123" s="202">
        <f t="shared" si="48"/>
        <v>0.72399999999999931</v>
      </c>
      <c r="J123" s="206">
        <f t="shared" si="48"/>
        <v>0.56500000000000039</v>
      </c>
      <c r="K123" s="206">
        <f t="shared" si="48"/>
        <v>0.28099999999999969</v>
      </c>
      <c r="L123" s="202">
        <f t="shared" si="48"/>
        <v>0.77400000000000002</v>
      </c>
      <c r="M123" s="97">
        <v>7.8239999999999998</v>
      </c>
      <c r="N123" s="204">
        <f t="shared" si="40"/>
        <v>7.7989999999999995</v>
      </c>
      <c r="O123" s="208">
        <f t="shared" si="41"/>
        <v>15.814</v>
      </c>
    </row>
    <row r="124" spans="1:15" x14ac:dyDescent="0.25">
      <c r="A124" s="99" t="s">
        <v>9</v>
      </c>
      <c r="B124" s="100"/>
      <c r="C124" s="202">
        <f t="shared" ref="C124:L124" si="49">D43-C43</f>
        <v>0.14000000000000001</v>
      </c>
      <c r="D124" s="202">
        <f t="shared" si="49"/>
        <v>0.95000000000000007</v>
      </c>
      <c r="E124" s="202">
        <f t="shared" si="49"/>
        <v>0.95599999999999974</v>
      </c>
      <c r="F124" s="202">
        <f t="shared" si="49"/>
        <v>0.99700000000000033</v>
      </c>
      <c r="G124" s="202">
        <f t="shared" si="49"/>
        <v>1.0119999999999996</v>
      </c>
      <c r="H124" s="202">
        <f t="shared" si="49"/>
        <v>0.83300000000000018</v>
      </c>
      <c r="I124" s="202">
        <f t="shared" si="49"/>
        <v>0.76700000000000035</v>
      </c>
      <c r="J124" s="206">
        <v>1</v>
      </c>
      <c r="K124" s="206">
        <v>1</v>
      </c>
      <c r="L124" s="202">
        <f t="shared" si="49"/>
        <v>0.64500000000000046</v>
      </c>
      <c r="M124" s="101">
        <v>8.3610000000000007</v>
      </c>
      <c r="N124" s="204">
        <f t="shared" si="40"/>
        <v>8.3000000000000007</v>
      </c>
      <c r="O124" s="208">
        <f t="shared" si="41"/>
        <v>16.636000000000003</v>
      </c>
    </row>
    <row r="126" spans="1:15" x14ac:dyDescent="0.25">
      <c r="C126" s="238" t="s">
        <v>17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</row>
    <row r="127" spans="1:15" x14ac:dyDescent="0.25">
      <c r="A127" s="50"/>
      <c r="B127" s="50"/>
      <c r="C127" s="115">
        <v>43661</v>
      </c>
      <c r="D127" s="115">
        <v>43662</v>
      </c>
      <c r="E127" s="115">
        <v>43663</v>
      </c>
      <c r="F127" s="115">
        <v>43664</v>
      </c>
      <c r="G127" s="115">
        <v>43665</v>
      </c>
      <c r="H127" s="115">
        <v>43666</v>
      </c>
      <c r="I127" s="115">
        <v>43667</v>
      </c>
      <c r="J127" s="115">
        <v>43668</v>
      </c>
      <c r="K127" s="115">
        <v>43669</v>
      </c>
      <c r="L127" s="115">
        <v>43670</v>
      </c>
      <c r="M127" s="115" t="s">
        <v>14</v>
      </c>
      <c r="N127" s="116" t="s">
        <v>15</v>
      </c>
    </row>
    <row r="128" spans="1:15" x14ac:dyDescent="0.25">
      <c r="A128" s="50"/>
      <c r="B128" s="50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6"/>
    </row>
    <row r="129" spans="1:14" x14ac:dyDescent="0.25">
      <c r="A129" s="117" t="s">
        <v>0</v>
      </c>
      <c r="B129" s="118"/>
      <c r="C129" s="202">
        <f t="shared" ref="C129:I129" si="50">D48-C48</f>
        <v>1.57</v>
      </c>
      <c r="D129" s="202">
        <f t="shared" si="50"/>
        <v>1.4499999999999997</v>
      </c>
      <c r="E129" s="202">
        <f t="shared" si="50"/>
        <v>1.63</v>
      </c>
      <c r="F129" s="202">
        <f t="shared" si="50"/>
        <v>1.5700000000000003</v>
      </c>
      <c r="G129" s="202">
        <f t="shared" si="50"/>
        <v>1.4900000000000002</v>
      </c>
      <c r="H129" s="202">
        <f t="shared" si="50"/>
        <v>1.2200000000000006</v>
      </c>
      <c r="I129" s="202">
        <f t="shared" si="50"/>
        <v>1.2299999999999986</v>
      </c>
      <c r="J129" s="206">
        <v>1.5</v>
      </c>
      <c r="K129" s="206">
        <v>1.5</v>
      </c>
      <c r="L129" s="202">
        <f>M48-L48</f>
        <v>1.2900000000000009</v>
      </c>
      <c r="M129" s="119">
        <v>14.56</v>
      </c>
      <c r="N129" s="204">
        <f>SUM(C129:L129)</f>
        <v>14.45</v>
      </c>
    </row>
    <row r="130" spans="1:14" x14ac:dyDescent="0.25">
      <c r="A130" s="121" t="s">
        <v>1</v>
      </c>
      <c r="B130" s="122"/>
      <c r="C130" s="202">
        <f t="shared" ref="C130:L130" si="51">D49-C49</f>
        <v>1.5050000000000001</v>
      </c>
      <c r="D130" s="202">
        <f t="shared" si="51"/>
        <v>1.55</v>
      </c>
      <c r="E130" s="202">
        <f t="shared" si="51"/>
        <v>1.5699999999999998</v>
      </c>
      <c r="F130" s="202">
        <f t="shared" si="51"/>
        <v>1.5179999999999998</v>
      </c>
      <c r="G130" s="202">
        <f t="shared" si="51"/>
        <v>1.5230000000000006</v>
      </c>
      <c r="H130" s="202">
        <f t="shared" si="51"/>
        <v>1.2240000000000002</v>
      </c>
      <c r="I130" s="202">
        <f t="shared" si="51"/>
        <v>1.2319999999999993</v>
      </c>
      <c r="J130" s="206">
        <v>1.5</v>
      </c>
      <c r="K130" s="206">
        <v>1.5</v>
      </c>
      <c r="L130" s="202">
        <f t="shared" si="51"/>
        <v>1.2720000000000002</v>
      </c>
      <c r="M130" s="123">
        <v>14.509</v>
      </c>
      <c r="N130" s="204">
        <f t="shared" ref="N130:N138" si="52">SUM(C130:L130)</f>
        <v>14.394</v>
      </c>
    </row>
    <row r="131" spans="1:14" x14ac:dyDescent="0.25">
      <c r="A131" s="125" t="s">
        <v>2</v>
      </c>
      <c r="B131" s="126"/>
      <c r="C131" s="202">
        <f t="shared" ref="C131:L131" si="53">D50-C50</f>
        <v>1.5270000000000001</v>
      </c>
      <c r="D131" s="202">
        <f t="shared" si="53"/>
        <v>1.5589999999999997</v>
      </c>
      <c r="E131" s="202">
        <f t="shared" si="53"/>
        <v>1.544</v>
      </c>
      <c r="F131" s="202">
        <f t="shared" si="53"/>
        <v>1.4060000000000006</v>
      </c>
      <c r="G131" s="202">
        <f t="shared" si="53"/>
        <v>1.5619999999999994</v>
      </c>
      <c r="H131" s="202">
        <f t="shared" si="53"/>
        <v>1.2269999999999994</v>
      </c>
      <c r="I131" s="202">
        <f t="shared" si="53"/>
        <v>1.1830000000000016</v>
      </c>
      <c r="J131" s="206">
        <v>1.5</v>
      </c>
      <c r="K131" s="206">
        <v>1.5</v>
      </c>
      <c r="L131" s="202">
        <f t="shared" si="53"/>
        <v>1.2519999999999989</v>
      </c>
      <c r="M131" s="127">
        <v>14.427</v>
      </c>
      <c r="N131" s="204">
        <f t="shared" si="52"/>
        <v>14.26</v>
      </c>
    </row>
    <row r="132" spans="1:14" x14ac:dyDescent="0.25">
      <c r="A132" s="129" t="s">
        <v>3</v>
      </c>
      <c r="B132" s="130"/>
      <c r="C132" s="202">
        <f t="shared" ref="C132:L132" si="54">D51-C51</f>
        <v>1.482</v>
      </c>
      <c r="D132" s="202">
        <f t="shared" si="54"/>
        <v>1.6060000000000001</v>
      </c>
      <c r="E132" s="202">
        <f t="shared" si="54"/>
        <v>1.5799999999999996</v>
      </c>
      <c r="F132" s="202">
        <f t="shared" si="54"/>
        <v>1.4750000000000005</v>
      </c>
      <c r="G132" s="202">
        <f t="shared" si="54"/>
        <v>1.5619999999999994</v>
      </c>
      <c r="H132" s="202">
        <f t="shared" si="54"/>
        <v>1.2280000000000006</v>
      </c>
      <c r="I132" s="202">
        <f t="shared" si="54"/>
        <v>1.2050000000000001</v>
      </c>
      <c r="J132" s="206">
        <v>1.5</v>
      </c>
      <c r="K132" s="206">
        <v>1.5</v>
      </c>
      <c r="L132" s="202">
        <f t="shared" si="54"/>
        <v>1.2729999999999997</v>
      </c>
      <c r="M132" s="131">
        <v>14.693</v>
      </c>
      <c r="N132" s="204">
        <f t="shared" si="52"/>
        <v>14.411</v>
      </c>
    </row>
    <row r="133" spans="1:14" x14ac:dyDescent="0.25">
      <c r="A133" s="133" t="s">
        <v>4</v>
      </c>
      <c r="B133" s="134"/>
      <c r="C133" s="202">
        <f t="shared" ref="C133:L133" si="55">D52-C52</f>
        <v>1.4870000000000001</v>
      </c>
      <c r="D133" s="202">
        <f t="shared" si="55"/>
        <v>1.4609999999999999</v>
      </c>
      <c r="E133" s="202">
        <f t="shared" si="55"/>
        <v>1.532</v>
      </c>
      <c r="F133" s="202">
        <f t="shared" si="55"/>
        <v>1.4950000000000001</v>
      </c>
      <c r="G133" s="202">
        <f t="shared" si="55"/>
        <v>1.5629999999999997</v>
      </c>
      <c r="H133" s="202">
        <f t="shared" si="55"/>
        <v>1.1559999999999997</v>
      </c>
      <c r="I133" s="202">
        <f t="shared" si="55"/>
        <v>1.2439999999999998</v>
      </c>
      <c r="J133" s="206">
        <v>1.5</v>
      </c>
      <c r="K133" s="206">
        <v>1.5</v>
      </c>
      <c r="L133" s="202">
        <f t="shared" si="55"/>
        <v>1.2780000000000005</v>
      </c>
      <c r="M133" s="135">
        <v>14.523</v>
      </c>
      <c r="N133" s="204">
        <f t="shared" si="52"/>
        <v>14.215999999999999</v>
      </c>
    </row>
    <row r="134" spans="1:14" x14ac:dyDescent="0.25">
      <c r="A134" s="137" t="s">
        <v>5</v>
      </c>
      <c r="B134" s="138"/>
      <c r="C134" s="202">
        <f t="shared" ref="C134:L134" si="56">D53-C53</f>
        <v>1.54</v>
      </c>
      <c r="D134" s="202">
        <f t="shared" si="56"/>
        <v>1.56</v>
      </c>
      <c r="E134" s="202">
        <f t="shared" si="56"/>
        <v>1.5799999999999996</v>
      </c>
      <c r="F134" s="202">
        <f t="shared" si="56"/>
        <v>1.5200000000000005</v>
      </c>
      <c r="G134" s="202">
        <f t="shared" si="56"/>
        <v>1.54</v>
      </c>
      <c r="H134" s="202">
        <f t="shared" si="56"/>
        <v>1.1900000000000004</v>
      </c>
      <c r="I134" s="202">
        <f t="shared" si="56"/>
        <v>1.1999999999999993</v>
      </c>
      <c r="J134" s="206">
        <v>1.5</v>
      </c>
      <c r="K134" s="206">
        <v>1.5</v>
      </c>
      <c r="L134" s="202">
        <f t="shared" si="56"/>
        <v>1.2799999999999994</v>
      </c>
      <c r="M134" s="139">
        <v>14.76</v>
      </c>
      <c r="N134" s="204">
        <f t="shared" si="52"/>
        <v>14.409999999999998</v>
      </c>
    </row>
    <row r="135" spans="1:14" x14ac:dyDescent="0.25">
      <c r="A135" s="141" t="s">
        <v>6</v>
      </c>
      <c r="B135" s="142"/>
      <c r="C135" s="202">
        <f t="shared" ref="C135:L135" si="57">D54-C54</f>
        <v>1.48</v>
      </c>
      <c r="D135" s="202">
        <f t="shared" si="57"/>
        <v>1.5529999999999999</v>
      </c>
      <c r="E135" s="202">
        <f t="shared" si="57"/>
        <v>1.5850000000000004</v>
      </c>
      <c r="F135" s="202">
        <f t="shared" si="57"/>
        <v>1.468</v>
      </c>
      <c r="G135" s="202">
        <f t="shared" si="57"/>
        <v>1.5789999999999997</v>
      </c>
      <c r="H135" s="202">
        <f t="shared" si="57"/>
        <v>1.1800000000000006</v>
      </c>
      <c r="I135" s="202">
        <f t="shared" si="57"/>
        <v>1.1899999999999995</v>
      </c>
      <c r="J135" s="206">
        <v>1.5</v>
      </c>
      <c r="K135" s="206">
        <v>1.5</v>
      </c>
      <c r="L135" s="202">
        <f t="shared" si="57"/>
        <v>1.1460000000000008</v>
      </c>
      <c r="M135" s="143">
        <v>14.394</v>
      </c>
      <c r="N135" s="204">
        <f t="shared" si="52"/>
        <v>14.181000000000001</v>
      </c>
    </row>
    <row r="136" spans="1:14" x14ac:dyDescent="0.25">
      <c r="A136" s="145" t="s">
        <v>7</v>
      </c>
      <c r="B136" s="146"/>
      <c r="C136" s="202">
        <f t="shared" ref="C136:L136" si="58">D55-C55</f>
        <v>1.504</v>
      </c>
      <c r="D136" s="202">
        <f t="shared" si="58"/>
        <v>1.56</v>
      </c>
      <c r="E136" s="202">
        <f t="shared" si="58"/>
        <v>1.5530000000000004</v>
      </c>
      <c r="F136" s="202">
        <f t="shared" si="58"/>
        <v>1.5199999999999996</v>
      </c>
      <c r="G136" s="202">
        <f t="shared" si="58"/>
        <v>1.5389999999999997</v>
      </c>
      <c r="H136" s="202">
        <f t="shared" si="58"/>
        <v>1.1970000000000001</v>
      </c>
      <c r="I136" s="202">
        <f t="shared" si="58"/>
        <v>1.1950000000000003</v>
      </c>
      <c r="J136" s="206">
        <v>1.5</v>
      </c>
      <c r="K136" s="206">
        <v>1.5</v>
      </c>
      <c r="L136" s="202">
        <f t="shared" si="58"/>
        <v>1.3160000000000007</v>
      </c>
      <c r="M136" s="147">
        <v>14.666</v>
      </c>
      <c r="N136" s="204">
        <f t="shared" si="52"/>
        <v>14.384000000000002</v>
      </c>
    </row>
    <row r="137" spans="1:14" x14ac:dyDescent="0.25">
      <c r="A137" s="149" t="s">
        <v>8</v>
      </c>
      <c r="B137" s="150"/>
      <c r="C137" s="202">
        <f t="shared" ref="C137:L137" si="59">D56-C56</f>
        <v>1.482</v>
      </c>
      <c r="D137" s="202">
        <f t="shared" si="59"/>
        <v>1.585</v>
      </c>
      <c r="E137" s="202">
        <f t="shared" si="59"/>
        <v>1.54</v>
      </c>
      <c r="F137" s="202">
        <f t="shared" si="59"/>
        <v>1.54</v>
      </c>
      <c r="G137" s="202">
        <f t="shared" si="59"/>
        <v>1.5410000000000004</v>
      </c>
      <c r="H137" s="202">
        <f t="shared" si="59"/>
        <v>1.1829999999999989</v>
      </c>
      <c r="I137" s="202">
        <f t="shared" si="59"/>
        <v>1.2149999999999999</v>
      </c>
      <c r="J137" s="206">
        <v>1.5</v>
      </c>
      <c r="K137" s="206">
        <v>1.5</v>
      </c>
      <c r="L137" s="202">
        <f t="shared" si="59"/>
        <v>1.234</v>
      </c>
      <c r="M137" s="151">
        <v>14.619</v>
      </c>
      <c r="N137" s="204">
        <f t="shared" si="52"/>
        <v>14.319999999999999</v>
      </c>
    </row>
    <row r="138" spans="1:14" x14ac:dyDescent="0.25">
      <c r="A138" s="153" t="s">
        <v>9</v>
      </c>
      <c r="B138" s="154"/>
      <c r="C138" s="202">
        <f t="shared" ref="C138:L138" si="60">D57-C57</f>
        <v>0.246</v>
      </c>
      <c r="D138" s="202">
        <f t="shared" si="60"/>
        <v>1.5609999999999999</v>
      </c>
      <c r="E138" s="202">
        <f t="shared" si="60"/>
        <v>1.5630000000000002</v>
      </c>
      <c r="F138" s="202">
        <f t="shared" si="60"/>
        <v>1.4930000000000003</v>
      </c>
      <c r="G138" s="202">
        <f t="shared" si="60"/>
        <v>1.5469999999999997</v>
      </c>
      <c r="H138" s="202">
        <f t="shared" si="60"/>
        <v>1.1849999999999996</v>
      </c>
      <c r="I138" s="202">
        <f t="shared" si="60"/>
        <v>1.1830000000000007</v>
      </c>
      <c r="J138" s="206">
        <v>1.5</v>
      </c>
      <c r="K138" s="206">
        <v>1.5</v>
      </c>
      <c r="L138" s="202">
        <f t="shared" si="60"/>
        <v>1.2419999999999991</v>
      </c>
      <c r="M138" s="155">
        <v>13.122999999999999</v>
      </c>
      <c r="N138" s="204">
        <f t="shared" si="52"/>
        <v>13.02</v>
      </c>
    </row>
    <row r="144" spans="1:14" x14ac:dyDescent="0.25"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</row>
    <row r="145" spans="1:14" x14ac:dyDescent="0.25">
      <c r="C145" s="238" t="s">
        <v>18</v>
      </c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</row>
    <row r="146" spans="1:14" x14ac:dyDescent="0.25">
      <c r="C146" s="60">
        <v>43661</v>
      </c>
      <c r="D146" s="60">
        <v>43662</v>
      </c>
      <c r="E146" s="60">
        <v>43663</v>
      </c>
      <c r="F146" s="60">
        <v>43664</v>
      </c>
      <c r="G146" s="60">
        <v>43665</v>
      </c>
      <c r="H146" s="60">
        <v>43666</v>
      </c>
      <c r="I146" s="60">
        <v>43667</v>
      </c>
      <c r="J146" s="205">
        <v>43668</v>
      </c>
      <c r="K146" s="205">
        <v>43669</v>
      </c>
      <c r="L146" s="60">
        <v>43670</v>
      </c>
      <c r="M146" s="60" t="s">
        <v>14</v>
      </c>
      <c r="N146" s="61" t="s">
        <v>35</v>
      </c>
    </row>
    <row r="147" spans="1:14" x14ac:dyDescent="0.25">
      <c r="C147" s="60"/>
      <c r="D147" s="60"/>
      <c r="E147" s="60"/>
      <c r="F147" s="60"/>
      <c r="G147" s="60"/>
      <c r="H147" s="60"/>
      <c r="I147" s="60"/>
      <c r="J147" s="205"/>
      <c r="K147" s="205"/>
      <c r="L147" s="60"/>
      <c r="M147" s="60"/>
      <c r="N147" s="62"/>
    </row>
    <row r="148" spans="1:14" x14ac:dyDescent="0.25">
      <c r="A148" s="10" t="s">
        <v>0</v>
      </c>
      <c r="B148" s="157"/>
      <c r="C148" s="202">
        <f t="shared" ref="C148:L148" si="61">D67-C67</f>
        <v>1.1560000000000001</v>
      </c>
      <c r="D148" s="202">
        <f t="shared" si="61"/>
        <v>1.831</v>
      </c>
      <c r="E148" s="202">
        <f t="shared" si="61"/>
        <v>1.9789999999999996</v>
      </c>
      <c r="F148" s="202">
        <f t="shared" si="61"/>
        <v>1.9900000000000002</v>
      </c>
      <c r="G148" s="202">
        <f t="shared" si="61"/>
        <v>2.0110000000000001</v>
      </c>
      <c r="H148" s="202">
        <f t="shared" si="61"/>
        <v>1.3309999999999995</v>
      </c>
      <c r="I148" s="202">
        <f t="shared" si="61"/>
        <v>1.3490000000000002</v>
      </c>
      <c r="J148" s="206">
        <f t="shared" si="61"/>
        <v>1.6180000000000003</v>
      </c>
      <c r="K148" s="206">
        <f t="shared" si="61"/>
        <v>1.5570000000000004</v>
      </c>
      <c r="L148" s="202">
        <f t="shared" si="61"/>
        <v>1.5189999999999984</v>
      </c>
      <c r="M148" s="158">
        <v>16.373999999999999</v>
      </c>
      <c r="N148" s="204">
        <f>SUM(C148:L148)</f>
        <v>16.340999999999998</v>
      </c>
    </row>
    <row r="149" spans="1:14" x14ac:dyDescent="0.25">
      <c r="A149" s="160" t="s">
        <v>1</v>
      </c>
      <c r="B149" s="161"/>
      <c r="C149" s="202">
        <f t="shared" ref="C149:L149" si="62">D68-C68</f>
        <v>1.964</v>
      </c>
      <c r="D149" s="202">
        <f t="shared" si="62"/>
        <v>2.012</v>
      </c>
      <c r="E149" s="202">
        <f t="shared" si="62"/>
        <v>1.8010000000000002</v>
      </c>
      <c r="F149" s="202">
        <f t="shared" si="62"/>
        <v>1.9340000000000002</v>
      </c>
      <c r="G149" s="202">
        <f t="shared" si="62"/>
        <v>1.9510000000000005</v>
      </c>
      <c r="H149" s="202">
        <f t="shared" si="62"/>
        <v>1.581999999999999</v>
      </c>
      <c r="I149" s="202">
        <f t="shared" si="62"/>
        <v>1.3759999999999994</v>
      </c>
      <c r="J149" s="206">
        <f t="shared" si="62"/>
        <v>1.3290000000000006</v>
      </c>
      <c r="K149" s="206">
        <f t="shared" si="62"/>
        <v>1.4900000000000002</v>
      </c>
      <c r="L149" s="202">
        <f t="shared" si="62"/>
        <v>1.282</v>
      </c>
      <c r="M149" s="162">
        <v>16.782</v>
      </c>
      <c r="N149" s="204">
        <f t="shared" ref="N149:N157" si="63">SUM(C149:L149)</f>
        <v>16.721</v>
      </c>
    </row>
    <row r="150" spans="1:14" x14ac:dyDescent="0.25">
      <c r="A150" s="164" t="s">
        <v>2</v>
      </c>
      <c r="B150" s="72"/>
      <c r="C150" s="202">
        <f t="shared" ref="C150:L150" si="64">D69-C69</f>
        <v>1.6915</v>
      </c>
      <c r="D150" s="202">
        <f t="shared" si="64"/>
        <v>2.0830000000000002</v>
      </c>
      <c r="E150" s="202">
        <f t="shared" si="64"/>
        <v>2.0239999999999996</v>
      </c>
      <c r="F150" s="202">
        <f t="shared" si="64"/>
        <v>1.9820000000000002</v>
      </c>
      <c r="G150" s="202">
        <f t="shared" si="64"/>
        <v>2.0829999999999993</v>
      </c>
      <c r="H150" s="202">
        <f t="shared" si="64"/>
        <v>1.5560000000000009</v>
      </c>
      <c r="I150" s="202">
        <f t="shared" si="64"/>
        <v>1.6029999999999998</v>
      </c>
      <c r="J150" s="206">
        <f t="shared" si="64"/>
        <v>1.6810000000000009</v>
      </c>
      <c r="K150" s="206">
        <f t="shared" si="64"/>
        <v>1.7789999999999981</v>
      </c>
      <c r="L150" s="202">
        <f t="shared" si="64"/>
        <v>1.5530000000000008</v>
      </c>
      <c r="M150" s="73">
        <v>18.087</v>
      </c>
      <c r="N150" s="204">
        <f t="shared" si="63"/>
        <v>18.035499999999999</v>
      </c>
    </row>
    <row r="151" spans="1:14" x14ac:dyDescent="0.25">
      <c r="A151" s="166" t="s">
        <v>3</v>
      </c>
      <c r="B151" s="167"/>
      <c r="C151" s="202">
        <f t="shared" ref="C151:L151" si="65">D70-C70</f>
        <v>1.3459999999999999</v>
      </c>
      <c r="D151" s="202">
        <f t="shared" si="65"/>
        <v>1.6989999999999998</v>
      </c>
      <c r="E151" s="202">
        <f t="shared" si="65"/>
        <v>1.6250000000000004</v>
      </c>
      <c r="F151" s="202">
        <f t="shared" si="65"/>
        <v>1.9589999999999996</v>
      </c>
      <c r="G151" s="202">
        <f t="shared" si="65"/>
        <v>1.7909999999999995</v>
      </c>
      <c r="H151" s="202">
        <f t="shared" si="65"/>
        <v>1.1349999999999998</v>
      </c>
      <c r="I151" s="202">
        <f t="shared" si="65"/>
        <v>1.2100000000000009</v>
      </c>
      <c r="J151" s="206">
        <f t="shared" si="65"/>
        <v>1.4949999999999992</v>
      </c>
      <c r="K151" s="206">
        <f t="shared" si="65"/>
        <v>1.327</v>
      </c>
      <c r="L151" s="202">
        <f t="shared" si="65"/>
        <v>1.3780000000000001</v>
      </c>
      <c r="M151" s="168">
        <v>15.074999999999999</v>
      </c>
      <c r="N151" s="204">
        <f t="shared" si="63"/>
        <v>14.964999999999998</v>
      </c>
    </row>
    <row r="152" spans="1:14" x14ac:dyDescent="0.25">
      <c r="A152" s="14" t="s">
        <v>4</v>
      </c>
      <c r="B152" s="170"/>
      <c r="C152" s="202">
        <f t="shared" ref="C152:L152" si="66">D71-C71</f>
        <v>1.288</v>
      </c>
      <c r="D152" s="202">
        <f t="shared" si="66"/>
        <v>1.6609999999999998</v>
      </c>
      <c r="E152" s="202">
        <f t="shared" si="66"/>
        <v>2.0700000000000003</v>
      </c>
      <c r="F152" s="202">
        <f t="shared" si="66"/>
        <v>2.0469999999999997</v>
      </c>
      <c r="G152" s="202">
        <f t="shared" si="66"/>
        <v>2.1060000000000008</v>
      </c>
      <c r="H152" s="202">
        <f t="shared" si="66"/>
        <v>1.1349999999999998</v>
      </c>
      <c r="I152" s="202">
        <f t="shared" si="66"/>
        <v>1.1879999999999988</v>
      </c>
      <c r="J152" s="206">
        <f t="shared" si="66"/>
        <v>1.3480000000000008</v>
      </c>
      <c r="K152" s="206">
        <f t="shared" si="66"/>
        <v>1.2449999999999992</v>
      </c>
      <c r="L152" s="202">
        <f t="shared" si="66"/>
        <v>1.4270000000000014</v>
      </c>
      <c r="M152" s="171">
        <v>15.576000000000001</v>
      </c>
      <c r="N152" s="204">
        <f t="shared" si="63"/>
        <v>15.515000000000001</v>
      </c>
    </row>
    <row r="153" spans="1:14" x14ac:dyDescent="0.25">
      <c r="A153" s="15" t="s">
        <v>5</v>
      </c>
      <c r="B153" s="173"/>
      <c r="C153" s="202">
        <f t="shared" ref="C153:L153" si="67">D72-C72</f>
        <v>1.8299999999999998</v>
      </c>
      <c r="D153" s="202">
        <f t="shared" si="67"/>
        <v>1.871</v>
      </c>
      <c r="E153" s="202">
        <f t="shared" si="67"/>
        <v>1.7640000000000002</v>
      </c>
      <c r="F153" s="202">
        <f t="shared" si="67"/>
        <v>1.8200000000000003</v>
      </c>
      <c r="G153" s="202">
        <f t="shared" si="67"/>
        <v>1.58</v>
      </c>
      <c r="H153" s="202">
        <f t="shared" si="67"/>
        <v>0.64299999999999891</v>
      </c>
      <c r="I153" s="202">
        <f t="shared" si="67"/>
        <v>0.56500000000000128</v>
      </c>
      <c r="J153" s="206">
        <f t="shared" si="67"/>
        <v>1.411999999999999</v>
      </c>
      <c r="K153" s="206">
        <f t="shared" si="67"/>
        <v>1.4350000000000005</v>
      </c>
      <c r="L153" s="202">
        <f t="shared" si="67"/>
        <v>1.1349999999999998</v>
      </c>
      <c r="M153" s="174">
        <v>14.375</v>
      </c>
      <c r="N153" s="204">
        <f t="shared" si="63"/>
        <v>14.055</v>
      </c>
    </row>
    <row r="154" spans="1:14" x14ac:dyDescent="0.25">
      <c r="A154" s="16" t="s">
        <v>6</v>
      </c>
      <c r="B154" s="176"/>
      <c r="C154" s="202">
        <f t="shared" ref="C154:L154" si="68">D73-C73</f>
        <v>1.57</v>
      </c>
      <c r="D154" s="202">
        <f t="shared" si="68"/>
        <v>1.7629999999999999</v>
      </c>
      <c r="E154" s="202">
        <f t="shared" si="68"/>
        <v>2.0459999999999998</v>
      </c>
      <c r="F154" s="202">
        <f t="shared" si="68"/>
        <v>1.8790000000000004</v>
      </c>
      <c r="G154" s="202">
        <f t="shared" si="68"/>
        <v>1.8009999999999993</v>
      </c>
      <c r="H154" s="202">
        <f t="shared" si="68"/>
        <v>1.2840000000000007</v>
      </c>
      <c r="I154" s="202">
        <f t="shared" si="68"/>
        <v>1.1240000000000006</v>
      </c>
      <c r="J154" s="206">
        <f t="shared" si="68"/>
        <v>1.6819999999999986</v>
      </c>
      <c r="K154" s="206">
        <f t="shared" si="68"/>
        <v>1.543000000000001</v>
      </c>
      <c r="L154" s="202">
        <f t="shared" si="68"/>
        <v>1.2359999999999989</v>
      </c>
      <c r="M154" s="177">
        <v>16.2</v>
      </c>
      <c r="N154" s="204">
        <f t="shared" si="63"/>
        <v>15.927999999999999</v>
      </c>
    </row>
    <row r="155" spans="1:14" x14ac:dyDescent="0.25">
      <c r="A155" s="17" t="s">
        <v>7</v>
      </c>
      <c r="B155" s="179"/>
      <c r="C155" s="202">
        <f t="shared" ref="C155:L155" si="69">D74-C74</f>
        <v>1.5269999999999999</v>
      </c>
      <c r="D155" s="202">
        <f t="shared" si="69"/>
        <v>1.9730000000000001</v>
      </c>
      <c r="E155" s="202">
        <f t="shared" si="69"/>
        <v>4.0739999999999998</v>
      </c>
      <c r="F155" s="202">
        <f t="shared" si="69"/>
        <v>1.8719999999999999</v>
      </c>
      <c r="G155" s="202">
        <f t="shared" si="69"/>
        <v>0.94299999999999962</v>
      </c>
      <c r="H155" s="202">
        <f t="shared" si="69"/>
        <v>1.3290000000000006</v>
      </c>
      <c r="I155" s="202">
        <f t="shared" si="69"/>
        <v>0.58200000000000074</v>
      </c>
      <c r="J155" s="206">
        <f t="shared" si="69"/>
        <v>1.4009999999999998</v>
      </c>
      <c r="K155" s="206">
        <f t="shared" si="69"/>
        <v>1.5649999999999995</v>
      </c>
      <c r="L155" s="202">
        <f t="shared" si="69"/>
        <v>-9.9999999999944578E-4</v>
      </c>
      <c r="M155" s="180">
        <v>15.39</v>
      </c>
      <c r="N155" s="204">
        <f t="shared" si="63"/>
        <v>15.265000000000001</v>
      </c>
    </row>
    <row r="156" spans="1:14" x14ac:dyDescent="0.25">
      <c r="A156" s="18" t="s">
        <v>8</v>
      </c>
      <c r="B156" s="182"/>
      <c r="C156" s="202">
        <f t="shared" ref="C156:L156" si="70">D75-C75</f>
        <v>1.873</v>
      </c>
      <c r="D156" s="202">
        <f t="shared" si="70"/>
        <v>1.968</v>
      </c>
      <c r="E156" s="202">
        <f t="shared" si="70"/>
        <v>1.8590000000000004</v>
      </c>
      <c r="F156" s="202">
        <f t="shared" si="70"/>
        <v>1.9939999999999998</v>
      </c>
      <c r="G156" s="202">
        <f t="shared" si="70"/>
        <v>1.6950000000000003</v>
      </c>
      <c r="H156" s="202">
        <f t="shared" si="70"/>
        <v>1.0689999999999991</v>
      </c>
      <c r="I156" s="202">
        <f t="shared" si="70"/>
        <v>1.2370000000000001</v>
      </c>
      <c r="J156" s="206">
        <f t="shared" si="70"/>
        <v>1.4890000000000008</v>
      </c>
      <c r="K156" s="206">
        <f t="shared" si="70"/>
        <v>1.6259999999999994</v>
      </c>
      <c r="L156" s="202">
        <f t="shared" si="70"/>
        <v>1.3919999999999995</v>
      </c>
      <c r="M156" s="183">
        <v>16.353999999999999</v>
      </c>
      <c r="N156" s="204">
        <f t="shared" si="63"/>
        <v>16.201999999999998</v>
      </c>
    </row>
    <row r="157" spans="1:14" x14ac:dyDescent="0.25">
      <c r="A157" s="185" t="s">
        <v>9</v>
      </c>
      <c r="B157" s="186"/>
      <c r="C157" s="202">
        <f t="shared" ref="C157:L157" si="71">D76-C76</f>
        <v>0.14899999999999999</v>
      </c>
      <c r="D157" s="202">
        <f t="shared" si="71"/>
        <v>1.3839999999999999</v>
      </c>
      <c r="E157" s="202">
        <f t="shared" si="71"/>
        <v>1.952</v>
      </c>
      <c r="F157" s="202">
        <f t="shared" si="71"/>
        <v>1.98</v>
      </c>
      <c r="G157" s="202">
        <f t="shared" si="71"/>
        <v>1.9489999999999998</v>
      </c>
      <c r="H157" s="202">
        <f t="shared" si="71"/>
        <v>1.4980000000000011</v>
      </c>
      <c r="I157" s="202">
        <f t="shared" si="71"/>
        <v>1.4329999999999998</v>
      </c>
      <c r="J157" s="206">
        <f t="shared" si="71"/>
        <v>1.427999999999999</v>
      </c>
      <c r="K157" s="206">
        <f t="shared" si="71"/>
        <v>0.63100000000000023</v>
      </c>
      <c r="L157" s="202">
        <f t="shared" si="71"/>
        <v>1.2910000000000004</v>
      </c>
      <c r="M157" s="188">
        <v>13.695</v>
      </c>
      <c r="N157" s="204">
        <f t="shared" si="63"/>
        <v>13.695</v>
      </c>
    </row>
    <row r="160" spans="1:14" x14ac:dyDescent="0.25">
      <c r="C160" s="238" t="s">
        <v>19</v>
      </c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</row>
    <row r="161" spans="1:14" x14ac:dyDescent="0.25">
      <c r="C161" s="60">
        <v>43661</v>
      </c>
      <c r="D161" s="60">
        <v>43662</v>
      </c>
      <c r="E161" s="60">
        <v>43663</v>
      </c>
      <c r="F161" s="60">
        <v>43664</v>
      </c>
      <c r="G161" s="60">
        <v>43665</v>
      </c>
      <c r="H161" s="60">
        <v>43666</v>
      </c>
      <c r="I161" s="60">
        <v>43667</v>
      </c>
      <c r="J161" s="60">
        <v>43668</v>
      </c>
      <c r="K161" s="60">
        <v>43669</v>
      </c>
      <c r="L161" s="60">
        <v>43670</v>
      </c>
      <c r="M161" s="60" t="s">
        <v>14</v>
      </c>
      <c r="N161" s="61" t="s">
        <v>15</v>
      </c>
    </row>
    <row r="162" spans="1:14" x14ac:dyDescent="0.25"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104"/>
    </row>
    <row r="163" spans="1:14" x14ac:dyDescent="0.25">
      <c r="A163" s="10" t="s">
        <v>0</v>
      </c>
      <c r="B163" s="157"/>
      <c r="C163" s="202">
        <f t="shared" ref="C163:L163" si="72">D82-C82</f>
        <v>0.76300000000000001</v>
      </c>
      <c r="D163" s="202">
        <f t="shared" si="72"/>
        <v>0.97600000000000009</v>
      </c>
      <c r="E163" s="202">
        <f t="shared" si="72"/>
        <v>0.96999999999999975</v>
      </c>
      <c r="F163" s="202">
        <f t="shared" si="72"/>
        <v>0.98</v>
      </c>
      <c r="G163" s="202">
        <f t="shared" si="72"/>
        <v>1.0049999999999999</v>
      </c>
      <c r="H163" s="202">
        <f t="shared" si="72"/>
        <v>0.80400000000000027</v>
      </c>
      <c r="I163" s="202">
        <f t="shared" si="72"/>
        <v>0.80299999999999994</v>
      </c>
      <c r="J163" s="206">
        <f t="shared" si="72"/>
        <v>0.92799999999999994</v>
      </c>
      <c r="K163" s="206">
        <f t="shared" si="72"/>
        <v>1.0089999999999995</v>
      </c>
      <c r="L163" s="202">
        <f t="shared" si="72"/>
        <v>0.83200000000000074</v>
      </c>
      <c r="M163" s="158">
        <v>9.08</v>
      </c>
      <c r="N163" s="204">
        <f>SUM(C163:L163)</f>
        <v>9.07</v>
      </c>
    </row>
    <row r="164" spans="1:14" x14ac:dyDescent="0.25">
      <c r="A164" s="160" t="s">
        <v>1</v>
      </c>
      <c r="B164" s="161"/>
      <c r="C164" s="202">
        <f t="shared" ref="C164:L164" si="73">D83-C83</f>
        <v>0.96</v>
      </c>
      <c r="D164" s="202">
        <f t="shared" si="73"/>
        <v>1.0269999999999999</v>
      </c>
      <c r="E164" s="202">
        <f t="shared" si="73"/>
        <v>0.90700000000000003</v>
      </c>
      <c r="F164" s="202">
        <f t="shared" si="73"/>
        <v>1.0209999999999999</v>
      </c>
      <c r="G164" s="202">
        <f t="shared" si="73"/>
        <v>1.0139999999999998</v>
      </c>
      <c r="H164" s="202">
        <f t="shared" si="73"/>
        <v>0.79100000000000037</v>
      </c>
      <c r="I164" s="202">
        <f t="shared" si="73"/>
        <v>0.82500000000000018</v>
      </c>
      <c r="J164" s="206">
        <f t="shared" si="73"/>
        <v>0.96</v>
      </c>
      <c r="K164" s="206">
        <f t="shared" si="73"/>
        <v>1.0169999999999995</v>
      </c>
      <c r="L164" s="202">
        <f t="shared" si="73"/>
        <v>0.6769999999999996</v>
      </c>
      <c r="M164" s="162">
        <v>9.2289999999999992</v>
      </c>
      <c r="N164" s="204">
        <f t="shared" ref="N164:N172" si="74">SUM(C164:L164)</f>
        <v>9.1989999999999998</v>
      </c>
    </row>
    <row r="165" spans="1:14" x14ac:dyDescent="0.25">
      <c r="A165" s="164" t="s">
        <v>2</v>
      </c>
      <c r="B165" s="72"/>
      <c r="C165" s="202">
        <f t="shared" ref="C165:L165" si="75">D84-C84</f>
        <v>0.67899999999999994</v>
      </c>
      <c r="D165" s="202">
        <f t="shared" si="75"/>
        <v>1.038</v>
      </c>
      <c r="E165" s="202">
        <f t="shared" si="75"/>
        <v>0.99</v>
      </c>
      <c r="F165" s="202">
        <f t="shared" si="75"/>
        <v>0.93599999999999994</v>
      </c>
      <c r="G165" s="202">
        <f t="shared" si="75"/>
        <v>0.73199999999999976</v>
      </c>
      <c r="H165" s="202">
        <f t="shared" si="75"/>
        <v>0.70000000000000018</v>
      </c>
      <c r="I165" s="202">
        <f t="shared" si="75"/>
        <v>0.42499999999999982</v>
      </c>
      <c r="J165" s="206">
        <f t="shared" si="75"/>
        <v>0.77000000000000046</v>
      </c>
      <c r="K165" s="206">
        <f t="shared" si="75"/>
        <v>0.87800000000000011</v>
      </c>
      <c r="L165" s="202">
        <f t="shared" si="75"/>
        <v>0.64499999999999957</v>
      </c>
      <c r="M165" s="73">
        <v>7.8079999999999998</v>
      </c>
      <c r="N165" s="204">
        <f t="shared" si="74"/>
        <v>7.7930000000000001</v>
      </c>
    </row>
    <row r="166" spans="1:14" x14ac:dyDescent="0.25">
      <c r="A166" s="166" t="s">
        <v>3</v>
      </c>
      <c r="B166" s="167"/>
      <c r="C166" s="202">
        <f t="shared" ref="C166:L166" si="76">D85-C85</f>
        <v>0.9</v>
      </c>
      <c r="D166" s="202">
        <f t="shared" si="76"/>
        <v>1.0710000000000002</v>
      </c>
      <c r="E166" s="202">
        <f t="shared" si="76"/>
        <v>1.0339999999999998</v>
      </c>
      <c r="F166" s="202">
        <f t="shared" si="76"/>
        <v>0.9830000000000001</v>
      </c>
      <c r="G166" s="202">
        <f t="shared" si="76"/>
        <v>0.97100000000000009</v>
      </c>
      <c r="H166" s="202">
        <f t="shared" si="76"/>
        <v>0.7759999999999998</v>
      </c>
      <c r="I166" s="202">
        <f t="shared" si="76"/>
        <v>0.65399999999999991</v>
      </c>
      <c r="J166" s="206">
        <f t="shared" si="76"/>
        <v>0.8620000000000001</v>
      </c>
      <c r="K166" s="206">
        <f t="shared" si="76"/>
        <v>0.8180000000000005</v>
      </c>
      <c r="L166" s="202">
        <f t="shared" si="76"/>
        <v>0.55700000000000038</v>
      </c>
      <c r="M166" s="168">
        <v>8.7260000000000009</v>
      </c>
      <c r="N166" s="204">
        <f t="shared" si="74"/>
        <v>8.6259999999999994</v>
      </c>
    </row>
    <row r="167" spans="1:14" x14ac:dyDescent="0.25">
      <c r="A167" s="14" t="s">
        <v>4</v>
      </c>
      <c r="B167" s="170"/>
      <c r="C167" s="202">
        <f t="shared" ref="C167:L167" si="77">D86-C86</f>
        <v>0.71599999999999997</v>
      </c>
      <c r="D167" s="202">
        <f t="shared" si="77"/>
        <v>1.0659999999999998</v>
      </c>
      <c r="E167" s="202">
        <f t="shared" si="77"/>
        <v>0.98299999999999987</v>
      </c>
      <c r="F167" s="202">
        <f t="shared" si="77"/>
        <v>0.9870000000000001</v>
      </c>
      <c r="G167" s="202">
        <f t="shared" si="77"/>
        <v>0.98299999999999965</v>
      </c>
      <c r="H167" s="202">
        <f t="shared" si="77"/>
        <v>0.73000000000000043</v>
      </c>
      <c r="I167" s="202">
        <f t="shared" si="77"/>
        <v>0.79100000000000037</v>
      </c>
      <c r="J167" s="206">
        <f t="shared" si="77"/>
        <v>0.93599999999999994</v>
      </c>
      <c r="K167" s="206">
        <f t="shared" si="77"/>
        <v>0.85999999999999943</v>
      </c>
      <c r="L167" s="202">
        <f t="shared" si="77"/>
        <v>0.64400000000000013</v>
      </c>
      <c r="M167" s="171">
        <v>8.7309999999999999</v>
      </c>
      <c r="N167" s="204">
        <f t="shared" si="74"/>
        <v>8.6959999999999997</v>
      </c>
    </row>
    <row r="168" spans="1:14" x14ac:dyDescent="0.25">
      <c r="A168" s="15" t="s">
        <v>5</v>
      </c>
      <c r="B168" s="173"/>
      <c r="C168" s="202">
        <f t="shared" ref="C168:L168" si="78">D87-C87</f>
        <v>0.94299999999999995</v>
      </c>
      <c r="D168" s="202">
        <f t="shared" si="78"/>
        <v>1.0060000000000002</v>
      </c>
      <c r="E168" s="202">
        <f t="shared" si="78"/>
        <v>1.0110000000000001</v>
      </c>
      <c r="F168" s="202">
        <f t="shared" si="78"/>
        <v>0.98</v>
      </c>
      <c r="G168" s="202">
        <f t="shared" si="78"/>
        <v>1.0299999999999998</v>
      </c>
      <c r="H168" s="202">
        <f t="shared" si="78"/>
        <v>0.83000000000000007</v>
      </c>
      <c r="I168" s="202">
        <f t="shared" si="78"/>
        <v>0.79399999999999959</v>
      </c>
      <c r="J168" s="206">
        <f t="shared" si="78"/>
        <v>0.60899999999999999</v>
      </c>
      <c r="K168" s="206">
        <f t="shared" si="78"/>
        <v>0.5470000000000006</v>
      </c>
      <c r="L168" s="202">
        <f t="shared" si="78"/>
        <v>0.75100000000000033</v>
      </c>
      <c r="M168" s="174">
        <v>8.5310000000000006</v>
      </c>
      <c r="N168" s="204">
        <f t="shared" si="74"/>
        <v>8.5010000000000012</v>
      </c>
    </row>
    <row r="169" spans="1:14" x14ac:dyDescent="0.25">
      <c r="A169" s="16" t="s">
        <v>6</v>
      </c>
      <c r="B169" s="176"/>
      <c r="C169" s="202">
        <f t="shared" ref="C169:L169" si="79">D88-C88</f>
        <v>0.92</v>
      </c>
      <c r="D169" s="202">
        <f t="shared" si="79"/>
        <v>1.0519999999999998</v>
      </c>
      <c r="E169" s="202">
        <f t="shared" si="79"/>
        <v>0.98900000000000032</v>
      </c>
      <c r="F169" s="202">
        <f t="shared" si="79"/>
        <v>0.98199999999999976</v>
      </c>
      <c r="G169" s="202">
        <f t="shared" si="79"/>
        <v>1.0469999999999997</v>
      </c>
      <c r="H169" s="202">
        <f t="shared" si="79"/>
        <v>0.78000000000000025</v>
      </c>
      <c r="I169" s="202">
        <f t="shared" si="79"/>
        <v>0.66000000000000014</v>
      </c>
      <c r="J169" s="206">
        <f t="shared" si="79"/>
        <v>0.82899999999999974</v>
      </c>
      <c r="K169" s="206">
        <f t="shared" si="79"/>
        <v>0.70000000000000018</v>
      </c>
      <c r="L169" s="202">
        <f t="shared" si="79"/>
        <v>0.44400000000000084</v>
      </c>
      <c r="M169" s="177">
        <v>8.5530000000000008</v>
      </c>
      <c r="N169" s="204">
        <f t="shared" si="74"/>
        <v>8.4030000000000022</v>
      </c>
    </row>
    <row r="170" spans="1:14" x14ac:dyDescent="0.25">
      <c r="A170" s="17" t="s">
        <v>7</v>
      </c>
      <c r="B170" s="179"/>
      <c r="C170" s="202">
        <f t="shared" ref="C170:L170" si="80">D89-C89</f>
        <v>0.57599999999999996</v>
      </c>
      <c r="D170" s="202">
        <f t="shared" si="80"/>
        <v>1.052</v>
      </c>
      <c r="E170" s="202">
        <f t="shared" si="80"/>
        <v>0.996</v>
      </c>
      <c r="F170" s="202">
        <f t="shared" si="80"/>
        <v>0.98099999999999987</v>
      </c>
      <c r="G170" s="202">
        <f t="shared" si="80"/>
        <v>1.0249999999999999</v>
      </c>
      <c r="H170" s="202">
        <f t="shared" si="80"/>
        <v>0.80100000000000016</v>
      </c>
      <c r="I170" s="202">
        <f t="shared" si="80"/>
        <v>0.7889999999999997</v>
      </c>
      <c r="J170" s="206">
        <f t="shared" si="80"/>
        <v>0.93300000000000072</v>
      </c>
      <c r="K170" s="206">
        <f t="shared" si="80"/>
        <v>0.83999999999999897</v>
      </c>
      <c r="L170" s="202">
        <f t="shared" si="80"/>
        <v>0.61800000000000033</v>
      </c>
      <c r="M170" s="180">
        <v>8.6609999999999996</v>
      </c>
      <c r="N170" s="204">
        <f t="shared" si="74"/>
        <v>8.6110000000000007</v>
      </c>
    </row>
    <row r="171" spans="1:14" x14ac:dyDescent="0.25">
      <c r="A171" s="18" t="s">
        <v>8</v>
      </c>
      <c r="B171" s="182"/>
      <c r="C171" s="202">
        <f t="shared" ref="C171:L171" si="81">D90-C90</f>
        <v>0.72</v>
      </c>
      <c r="D171" s="202">
        <f t="shared" si="81"/>
        <v>1.01</v>
      </c>
      <c r="E171" s="202">
        <f t="shared" si="81"/>
        <v>0.97</v>
      </c>
      <c r="F171" s="202">
        <f t="shared" si="81"/>
        <v>1.0510000000000002</v>
      </c>
      <c r="G171" s="202">
        <f t="shared" si="81"/>
        <v>0.94899999999999984</v>
      </c>
      <c r="H171" s="202">
        <f t="shared" si="81"/>
        <v>0.70000000000000018</v>
      </c>
      <c r="I171" s="202">
        <f t="shared" si="81"/>
        <v>0.54999999999999982</v>
      </c>
      <c r="J171" s="206">
        <f t="shared" si="81"/>
        <v>0.87300000000000022</v>
      </c>
      <c r="K171" s="206">
        <f t="shared" si="81"/>
        <v>0.76699999999999946</v>
      </c>
      <c r="L171" s="202">
        <f t="shared" si="81"/>
        <v>0.42499999999999982</v>
      </c>
      <c r="M171" s="183">
        <v>8.0649999999999995</v>
      </c>
      <c r="N171" s="204">
        <f t="shared" si="74"/>
        <v>8.0150000000000006</v>
      </c>
    </row>
    <row r="172" spans="1:14" x14ac:dyDescent="0.25">
      <c r="A172" s="185" t="s">
        <v>9</v>
      </c>
      <c r="B172" s="186"/>
      <c r="C172" s="202">
        <f t="shared" ref="C172:L172" si="82">D91-C91</f>
        <v>0.12</v>
      </c>
      <c r="D172" s="202">
        <f t="shared" si="82"/>
        <v>0.96299999999999997</v>
      </c>
      <c r="E172" s="202">
        <f t="shared" si="82"/>
        <v>0.85099999999999998</v>
      </c>
      <c r="F172" s="202">
        <f t="shared" si="82"/>
        <v>0.9930000000000001</v>
      </c>
      <c r="G172" s="202">
        <f t="shared" si="82"/>
        <v>1.0270000000000001</v>
      </c>
      <c r="H172" s="202">
        <f t="shared" si="82"/>
        <v>0.83400000000000007</v>
      </c>
      <c r="I172" s="202">
        <f t="shared" si="82"/>
        <v>0.78699999999999992</v>
      </c>
      <c r="J172" s="206">
        <f t="shared" si="82"/>
        <v>1.0140000000000002</v>
      </c>
      <c r="K172" s="206">
        <f t="shared" si="82"/>
        <v>1.0499999999999998</v>
      </c>
      <c r="L172" s="202">
        <f t="shared" si="82"/>
        <v>0.69700000000000006</v>
      </c>
      <c r="M172" s="187">
        <v>8.3360000000000003</v>
      </c>
      <c r="N172" s="204">
        <f t="shared" si="74"/>
        <v>8.3360000000000003</v>
      </c>
    </row>
  </sheetData>
  <mergeCells count="19">
    <mergeCell ref="C97:N97"/>
    <mergeCell ref="C112:N112"/>
    <mergeCell ref="C126:N126"/>
    <mergeCell ref="C145:N145"/>
    <mergeCell ref="C160:N160"/>
    <mergeCell ref="C16:N16"/>
    <mergeCell ref="C31:N31"/>
    <mergeCell ref="C45:N45"/>
    <mergeCell ref="C64:N64"/>
    <mergeCell ref="C79:N79"/>
    <mergeCell ref="AY2:BD2"/>
    <mergeCell ref="BE2:BG2"/>
    <mergeCell ref="AX1:BD1"/>
    <mergeCell ref="AH2:AJ2"/>
    <mergeCell ref="AD2:AG2"/>
    <mergeCell ref="AC1:AJ1"/>
    <mergeCell ref="AM1:AV1"/>
    <mergeCell ref="AN2:AS2"/>
    <mergeCell ref="AT2:AV2"/>
  </mergeCells>
  <pageMargins left="0.11811023622047245" right="0.11811023622047245" top="1.3385826771653544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Suárez</dc:creator>
  <cp:lastModifiedBy>ALICIA ALONSO CARRILLO</cp:lastModifiedBy>
  <cp:lastPrinted>2019-12-10T17:11:58Z</cp:lastPrinted>
  <dcterms:created xsi:type="dcterms:W3CDTF">2019-10-14T14:53:17Z</dcterms:created>
  <dcterms:modified xsi:type="dcterms:W3CDTF">2024-01-14T11:45:25Z</dcterms:modified>
</cp:coreProperties>
</file>